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omments10.xml" ContentType="application/vnd.openxmlformats-officedocument.spreadsheetml.comments+xml"/>
  <Override PartName="/xl/drawings/drawing12.xml" ContentType="application/vnd.openxmlformats-officedocument.drawing+xml"/>
  <Override PartName="/xl/comments11.xml" ContentType="application/vnd.openxmlformats-officedocument.spreadsheetml.comment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MPRAS\2022\PROCESSOS\PROC 002157 - SERVIÇO CONTINUADO DE MANUTENÇÃO PREDIAL - SEDE\"/>
    </mc:Choice>
  </mc:AlternateContent>
  <bookViews>
    <workbookView xWindow="0" yWindow="0" windowWidth="28800" windowHeight="12300" tabRatio="586" firstSheet="6" activeTab="12"/>
  </bookViews>
  <sheets>
    <sheet name="MENU" sheetId="27" r:id="rId1"/>
    <sheet name="AJD.SERV." sheetId="16" r:id="rId2"/>
    <sheet name="ARQ" sheetId="7" r:id="rId3"/>
    <sheet name="BOMB.HID." sheetId="13" r:id="rId4"/>
    <sheet name="ENCARREGADO ELÉTRICA" sheetId="10" r:id="rId5"/>
    <sheet name="ENCARREGADO GERAL" sheetId="9" r:id="rId6"/>
    <sheet name="ELET." sheetId="11" r:id="rId7"/>
    <sheet name="ENG" sheetId="21" r:id="rId8"/>
    <sheet name="TÉC. REDE. REFRIG." sheetId="12" r:id="rId9"/>
    <sheet name="TÉC. ELETR. ELETROM." sheetId="24" r:id="rId10"/>
    <sheet name="MAR,SER, PINT, VID-CHAV e PED" sheetId="14" r:id="rId11"/>
    <sheet name="PROJETISTA" sheetId="26" r:id="rId12"/>
    <sheet name="RESUMO" sheetId="17" r:id="rId13"/>
    <sheet name="PREVISÃO DE MATERIAIS" sheetId="25" r:id="rId14"/>
    <sheet name="UNIFORME E EPI" sheetId="23" r:id="rId15"/>
    <sheet name="FERRAMENTAS" sheetId="22" r:id="rId16"/>
    <sheet name="COMPOSIÇÃO BDI" sheetId="19" r:id="rId17"/>
    <sheet name="Estimativa reposição ausências" sheetId="5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i" localSheetId="16">#REF!</definedName>
    <definedName name="\i" localSheetId="7">#REF!</definedName>
    <definedName name="\i" localSheetId="9">#REF!</definedName>
    <definedName name="\i">#REF!</definedName>
    <definedName name="\l" localSheetId="16">#REF!</definedName>
    <definedName name="\l" localSheetId="7">#REF!</definedName>
    <definedName name="\l" localSheetId="9">#REF!</definedName>
    <definedName name="\l">#REF!</definedName>
    <definedName name="\s" localSheetId="16">#REF!</definedName>
    <definedName name="\s" localSheetId="7">#REF!</definedName>
    <definedName name="\s" localSheetId="9">#REF!</definedName>
    <definedName name="\s">#REF!</definedName>
    <definedName name="\t" localSheetId="16">#REF!</definedName>
    <definedName name="\t" localSheetId="7">#REF!</definedName>
    <definedName name="\t" localSheetId="9">#REF!</definedName>
    <definedName name="\t">#REF!</definedName>
    <definedName name="_A1" localSheetId="16">#REF!</definedName>
    <definedName name="_A1" localSheetId="7">#REF!</definedName>
    <definedName name="_A1" localSheetId="9">#REF!</definedName>
    <definedName name="_A1">#REF!</definedName>
    <definedName name="_cab1" localSheetId="16">#REF!</definedName>
    <definedName name="_cab1" localSheetId="7">#REF!</definedName>
    <definedName name="_cab1" localSheetId="9">#REF!</definedName>
    <definedName name="_cab1">#REF!</definedName>
    <definedName name="_COM010201" localSheetId="16">#REF!</definedName>
    <definedName name="_COM010201" localSheetId="7">#REF!</definedName>
    <definedName name="_COM010201" localSheetId="9">#REF!</definedName>
    <definedName name="_COM010201">#REF!</definedName>
    <definedName name="_COM010202" localSheetId="16">#REF!</definedName>
    <definedName name="_COM010202" localSheetId="7">#REF!</definedName>
    <definedName name="_COM010202" localSheetId="9">#REF!</definedName>
    <definedName name="_COM010202">#REF!</definedName>
    <definedName name="_COM010205" localSheetId="16">#REF!</definedName>
    <definedName name="_COM010205" localSheetId="7">#REF!</definedName>
    <definedName name="_COM010205" localSheetId="9">#REF!</definedName>
    <definedName name="_COM010205">#REF!</definedName>
    <definedName name="_COM010206" localSheetId="16">#REF!</definedName>
    <definedName name="_COM010206" localSheetId="7">#REF!</definedName>
    <definedName name="_COM010206" localSheetId="9">#REF!</definedName>
    <definedName name="_COM010206">#REF!</definedName>
    <definedName name="_COM010210" localSheetId="16">#REF!</definedName>
    <definedName name="_COM010210" localSheetId="7">#REF!</definedName>
    <definedName name="_COM010210" localSheetId="9">#REF!</definedName>
    <definedName name="_COM010210">#REF!</definedName>
    <definedName name="_COM010301" localSheetId="16">#REF!</definedName>
    <definedName name="_COM010301" localSheetId="7">#REF!</definedName>
    <definedName name="_COM010301" localSheetId="9">#REF!</definedName>
    <definedName name="_COM010301">#REF!</definedName>
    <definedName name="_COM010401" localSheetId="16">#REF!</definedName>
    <definedName name="_COM010401" localSheetId="7">#REF!</definedName>
    <definedName name="_COM010401" localSheetId="9">#REF!</definedName>
    <definedName name="_COM010401">#REF!</definedName>
    <definedName name="_COM010402" localSheetId="16">#REF!</definedName>
    <definedName name="_COM010402" localSheetId="7">#REF!</definedName>
    <definedName name="_COM010402" localSheetId="9">#REF!</definedName>
    <definedName name="_COM010402">#REF!</definedName>
    <definedName name="_COM010407" localSheetId="16">#REF!</definedName>
    <definedName name="_COM010407" localSheetId="7">#REF!</definedName>
    <definedName name="_COM010407" localSheetId="9">#REF!</definedName>
    <definedName name="_COM010407">#REF!</definedName>
    <definedName name="_COM010413" localSheetId="16">#REF!</definedName>
    <definedName name="_COM010413" localSheetId="7">#REF!</definedName>
    <definedName name="_COM010413" localSheetId="9">#REF!</definedName>
    <definedName name="_COM010413">#REF!</definedName>
    <definedName name="_COM010501" localSheetId="16">#REF!</definedName>
    <definedName name="_COM010501" localSheetId="7">#REF!</definedName>
    <definedName name="_COM010501" localSheetId="9">#REF!</definedName>
    <definedName name="_COM010501">#REF!</definedName>
    <definedName name="_COM010503" localSheetId="16">#REF!</definedName>
    <definedName name="_COM010503" localSheetId="7">#REF!</definedName>
    <definedName name="_COM010503" localSheetId="9">#REF!</definedName>
    <definedName name="_COM010503">#REF!</definedName>
    <definedName name="_COM010505" localSheetId="16">#REF!</definedName>
    <definedName name="_COM010505" localSheetId="7">#REF!</definedName>
    <definedName name="_COM010505" localSheetId="9">#REF!</definedName>
    <definedName name="_COM010505">#REF!</definedName>
    <definedName name="_COM010509" localSheetId="16">#REF!</definedName>
    <definedName name="_COM010509" localSheetId="7">#REF!</definedName>
    <definedName name="_COM010509" localSheetId="9">#REF!</definedName>
    <definedName name="_COM010509">#REF!</definedName>
    <definedName name="_COM010512" localSheetId="16">#REF!</definedName>
    <definedName name="_COM010512" localSheetId="7">#REF!</definedName>
    <definedName name="_COM010512" localSheetId="9">#REF!</definedName>
    <definedName name="_COM010512">#REF!</definedName>
    <definedName name="_COM010518" localSheetId="16">#REF!</definedName>
    <definedName name="_COM010518" localSheetId="7">#REF!</definedName>
    <definedName name="_COM010518" localSheetId="9">#REF!</definedName>
    <definedName name="_COM010518">#REF!</definedName>
    <definedName name="_COM010519" localSheetId="16">#REF!</definedName>
    <definedName name="_COM010519" localSheetId="7">#REF!</definedName>
    <definedName name="_COM010519" localSheetId="9">#REF!</definedName>
    <definedName name="_COM010519">#REF!</definedName>
    <definedName name="_COM010521" localSheetId="16">#REF!</definedName>
    <definedName name="_COM010521" localSheetId="7">#REF!</definedName>
    <definedName name="_COM010521" localSheetId="9">#REF!</definedName>
    <definedName name="_COM010521">#REF!</definedName>
    <definedName name="_COM010523" localSheetId="16">#REF!</definedName>
    <definedName name="_COM010523" localSheetId="7">#REF!</definedName>
    <definedName name="_COM010523" localSheetId="9">#REF!</definedName>
    <definedName name="_COM010523">#REF!</definedName>
    <definedName name="_COM010532" localSheetId="16">#REF!</definedName>
    <definedName name="_COM010532" localSheetId="7">#REF!</definedName>
    <definedName name="_COM010532" localSheetId="9">#REF!</definedName>
    <definedName name="_COM010532">#REF!</definedName>
    <definedName name="_COM010533" localSheetId="16">#REF!</definedName>
    <definedName name="_COM010533" localSheetId="7">#REF!</definedName>
    <definedName name="_COM010533" localSheetId="9">#REF!</definedName>
    <definedName name="_COM010533">#REF!</definedName>
    <definedName name="_COM010536" localSheetId="16">#REF!</definedName>
    <definedName name="_COM010536" localSheetId="7">#REF!</definedName>
    <definedName name="_COM010536" localSheetId="9">#REF!</definedName>
    <definedName name="_COM010536">#REF!</definedName>
    <definedName name="_COM010701" localSheetId="16">#REF!</definedName>
    <definedName name="_COM010701" localSheetId="7">#REF!</definedName>
    <definedName name="_COM010701" localSheetId="9">#REF!</definedName>
    <definedName name="_COM010701">#REF!</definedName>
    <definedName name="_COM010703" localSheetId="16">#REF!</definedName>
    <definedName name="_COM010703" localSheetId="7">#REF!</definedName>
    <definedName name="_COM010703" localSheetId="9">#REF!</definedName>
    <definedName name="_COM010703">#REF!</definedName>
    <definedName name="_COM010705" localSheetId="16">#REF!</definedName>
    <definedName name="_COM010705" localSheetId="7">#REF!</definedName>
    <definedName name="_COM010705" localSheetId="9">#REF!</definedName>
    <definedName name="_COM010705">#REF!</definedName>
    <definedName name="_COM010708" localSheetId="16">#REF!</definedName>
    <definedName name="_COM010708" localSheetId="7">#REF!</definedName>
    <definedName name="_COM010708" localSheetId="9">#REF!</definedName>
    <definedName name="_COM010708">#REF!</definedName>
    <definedName name="_COM010710" localSheetId="16">#REF!</definedName>
    <definedName name="_COM010710" localSheetId="7">#REF!</definedName>
    <definedName name="_COM010710" localSheetId="9">#REF!</definedName>
    <definedName name="_COM010710">#REF!</definedName>
    <definedName name="_COM010712" localSheetId="16">#REF!</definedName>
    <definedName name="_COM010712" localSheetId="7">#REF!</definedName>
    <definedName name="_COM010712" localSheetId="9">#REF!</definedName>
    <definedName name="_COM010712">#REF!</definedName>
    <definedName name="_COM010717" localSheetId="16">#REF!</definedName>
    <definedName name="_COM010717" localSheetId="7">#REF!</definedName>
    <definedName name="_COM010717" localSheetId="9">#REF!</definedName>
    <definedName name="_COM010717">#REF!</definedName>
    <definedName name="_COM010718" localSheetId="16">#REF!</definedName>
    <definedName name="_COM010718" localSheetId="7">#REF!</definedName>
    <definedName name="_COM010718" localSheetId="9">#REF!</definedName>
    <definedName name="_COM010718">#REF!</definedName>
    <definedName name="_COM020201" localSheetId="16">#REF!</definedName>
    <definedName name="_COM020201" localSheetId="7">#REF!</definedName>
    <definedName name="_COM020201" localSheetId="9">#REF!</definedName>
    <definedName name="_COM020201">#REF!</definedName>
    <definedName name="_COM020205" localSheetId="16">#REF!</definedName>
    <definedName name="_COM020205" localSheetId="7">#REF!</definedName>
    <definedName name="_COM020205" localSheetId="9">#REF!</definedName>
    <definedName name="_COM020205">#REF!</definedName>
    <definedName name="_COM020211" localSheetId="16">#REF!</definedName>
    <definedName name="_COM020211" localSheetId="7">#REF!</definedName>
    <definedName name="_COM020211" localSheetId="9">#REF!</definedName>
    <definedName name="_COM020211">#REF!</definedName>
    <definedName name="_COM020217" localSheetId="16">#REF!</definedName>
    <definedName name="_COM020217" localSheetId="7">#REF!</definedName>
    <definedName name="_COM020217" localSheetId="9">#REF!</definedName>
    <definedName name="_COM020217">#REF!</definedName>
    <definedName name="_COM030102" localSheetId="16">#REF!</definedName>
    <definedName name="_COM030102" localSheetId="7">#REF!</definedName>
    <definedName name="_COM030102" localSheetId="9">#REF!</definedName>
    <definedName name="_COM030102">#REF!</definedName>
    <definedName name="_COM030201" localSheetId="16">#REF!</definedName>
    <definedName name="_COM030201" localSheetId="7">#REF!</definedName>
    <definedName name="_COM030201" localSheetId="9">#REF!</definedName>
    <definedName name="_COM030201">#REF!</definedName>
    <definedName name="_COM030303" localSheetId="16">#REF!</definedName>
    <definedName name="_COM030303" localSheetId="7">#REF!</definedName>
    <definedName name="_COM030303" localSheetId="9">#REF!</definedName>
    <definedName name="_COM030303">#REF!</definedName>
    <definedName name="_COM030317" localSheetId="16">#REF!</definedName>
    <definedName name="_COM030317" localSheetId="7">#REF!</definedName>
    <definedName name="_COM030317" localSheetId="9">#REF!</definedName>
    <definedName name="_COM030317">#REF!</definedName>
    <definedName name="_COM040101" localSheetId="16">#REF!</definedName>
    <definedName name="_COM040101" localSheetId="7">#REF!</definedName>
    <definedName name="_COM040101" localSheetId="9">#REF!</definedName>
    <definedName name="_COM040101">#REF!</definedName>
    <definedName name="_COM040202" localSheetId="16">#REF!</definedName>
    <definedName name="_COM040202" localSheetId="7">#REF!</definedName>
    <definedName name="_COM040202" localSheetId="9">#REF!</definedName>
    <definedName name="_COM040202">#REF!</definedName>
    <definedName name="_COM050103" localSheetId="16">#REF!</definedName>
    <definedName name="_COM050103" localSheetId="7">#REF!</definedName>
    <definedName name="_COM050103" localSheetId="9">#REF!</definedName>
    <definedName name="_COM050103">#REF!</definedName>
    <definedName name="_COM050207" localSheetId="16">#REF!</definedName>
    <definedName name="_COM050207" localSheetId="7">#REF!</definedName>
    <definedName name="_COM050207" localSheetId="9">#REF!</definedName>
    <definedName name="_COM050207">#REF!</definedName>
    <definedName name="_COM060101" localSheetId="16">#REF!</definedName>
    <definedName name="_COM060101" localSheetId="7">#REF!</definedName>
    <definedName name="_COM060101" localSheetId="9">#REF!</definedName>
    <definedName name="_COM060101">#REF!</definedName>
    <definedName name="_COM080101" localSheetId="16">#REF!</definedName>
    <definedName name="_COM080101" localSheetId="7">#REF!</definedName>
    <definedName name="_COM080101" localSheetId="9">#REF!</definedName>
    <definedName name="_COM080101">#REF!</definedName>
    <definedName name="_COM080310" localSheetId="16">#REF!</definedName>
    <definedName name="_COM080310" localSheetId="7">#REF!</definedName>
    <definedName name="_COM080310" localSheetId="9">#REF!</definedName>
    <definedName name="_COM080310">#REF!</definedName>
    <definedName name="_COM090101" localSheetId="16">#REF!</definedName>
    <definedName name="_COM090101" localSheetId="7">#REF!</definedName>
    <definedName name="_COM090101" localSheetId="9">#REF!</definedName>
    <definedName name="_COM090101">#REF!</definedName>
    <definedName name="_COM100302" localSheetId="16">#REF!</definedName>
    <definedName name="_COM100302" localSheetId="7">#REF!</definedName>
    <definedName name="_COM100302" localSheetId="9">#REF!</definedName>
    <definedName name="_COM100302">#REF!</definedName>
    <definedName name="_COM110101" localSheetId="16">#REF!</definedName>
    <definedName name="_COM110101" localSheetId="7">#REF!</definedName>
    <definedName name="_COM110101" localSheetId="9">#REF!</definedName>
    <definedName name="_COM110101">#REF!</definedName>
    <definedName name="_COM110104" localSheetId="16">#REF!</definedName>
    <definedName name="_COM110104" localSheetId="7">#REF!</definedName>
    <definedName name="_COM110104" localSheetId="9">#REF!</definedName>
    <definedName name="_COM110104">#REF!</definedName>
    <definedName name="_COM110107" localSheetId="16">#REF!</definedName>
    <definedName name="_COM110107" localSheetId="7">#REF!</definedName>
    <definedName name="_COM110107" localSheetId="9">#REF!</definedName>
    <definedName name="_COM110107">#REF!</definedName>
    <definedName name="_COM120101" localSheetId="16">#REF!</definedName>
    <definedName name="_COM120101" localSheetId="7">#REF!</definedName>
    <definedName name="_COM120101" localSheetId="9">#REF!</definedName>
    <definedName name="_COM120101">#REF!</definedName>
    <definedName name="_COM120105" localSheetId="16">#REF!</definedName>
    <definedName name="_COM120105" localSheetId="7">#REF!</definedName>
    <definedName name="_COM120105" localSheetId="9">#REF!</definedName>
    <definedName name="_COM120105">#REF!</definedName>
    <definedName name="_COM120106" localSheetId="16">#REF!</definedName>
    <definedName name="_COM120106" localSheetId="7">#REF!</definedName>
    <definedName name="_COM120106" localSheetId="9">#REF!</definedName>
    <definedName name="_COM120106">#REF!</definedName>
    <definedName name="_COM120107" localSheetId="16">#REF!</definedName>
    <definedName name="_COM120107" localSheetId="7">#REF!</definedName>
    <definedName name="_COM120107" localSheetId="9">#REF!</definedName>
    <definedName name="_COM120107">#REF!</definedName>
    <definedName name="_COM120110" localSheetId="16">#REF!</definedName>
    <definedName name="_COM120110" localSheetId="7">#REF!</definedName>
    <definedName name="_COM120110" localSheetId="9">#REF!</definedName>
    <definedName name="_COM120110">#REF!</definedName>
    <definedName name="_COM120150" localSheetId="16">#REF!</definedName>
    <definedName name="_COM120150" localSheetId="7">#REF!</definedName>
    <definedName name="_COM120150" localSheetId="9">#REF!</definedName>
    <definedName name="_COM120150">#REF!</definedName>
    <definedName name="_COM130101" localSheetId="16">#REF!</definedName>
    <definedName name="_COM130101" localSheetId="7">#REF!</definedName>
    <definedName name="_COM130101" localSheetId="9">#REF!</definedName>
    <definedName name="_COM130101">#REF!</definedName>
    <definedName name="_COM130103" localSheetId="16">#REF!</definedName>
    <definedName name="_COM130103" localSheetId="7">#REF!</definedName>
    <definedName name="_COM130103" localSheetId="9">#REF!</definedName>
    <definedName name="_COM130103">#REF!</definedName>
    <definedName name="_COM130304" localSheetId="16">#REF!</definedName>
    <definedName name="_COM130304" localSheetId="7">#REF!</definedName>
    <definedName name="_COM130304" localSheetId="9">#REF!</definedName>
    <definedName name="_COM130304">#REF!</definedName>
    <definedName name="_COM130401" localSheetId="16">#REF!</definedName>
    <definedName name="_COM130401" localSheetId="7">#REF!</definedName>
    <definedName name="_COM130401" localSheetId="9">#REF!</definedName>
    <definedName name="_COM130401">#REF!</definedName>
    <definedName name="_COM140102" localSheetId="16">#REF!</definedName>
    <definedName name="_COM140102" localSheetId="7">#REF!</definedName>
    <definedName name="_COM140102" localSheetId="9">#REF!</definedName>
    <definedName name="_COM140102">#REF!</definedName>
    <definedName name="_COM140109" localSheetId="16">#REF!</definedName>
    <definedName name="_COM140109" localSheetId="7">#REF!</definedName>
    <definedName name="_COM140109" localSheetId="9">#REF!</definedName>
    <definedName name="_COM140109">#REF!</definedName>
    <definedName name="_COM140113" localSheetId="16">#REF!</definedName>
    <definedName name="_COM140113" localSheetId="7">#REF!</definedName>
    <definedName name="_COM140113" localSheetId="9">#REF!</definedName>
    <definedName name="_COM140113">#REF!</definedName>
    <definedName name="_COM140122" localSheetId="16">#REF!</definedName>
    <definedName name="_COM140122" localSheetId="7">#REF!</definedName>
    <definedName name="_COM140122" localSheetId="9">#REF!</definedName>
    <definedName name="_COM140122">#REF!</definedName>
    <definedName name="_COM140126" localSheetId="16">#REF!</definedName>
    <definedName name="_COM140126" localSheetId="7">#REF!</definedName>
    <definedName name="_COM140126" localSheetId="9">#REF!</definedName>
    <definedName name="_COM140126">#REF!</definedName>
    <definedName name="_COM140129" localSheetId="16">#REF!</definedName>
    <definedName name="_COM140129" localSheetId="7">#REF!</definedName>
    <definedName name="_COM140129" localSheetId="9">#REF!</definedName>
    <definedName name="_COM140129">#REF!</definedName>
    <definedName name="_COM140135" localSheetId="16">#REF!</definedName>
    <definedName name="_COM140135" localSheetId="7">#REF!</definedName>
    <definedName name="_COM140135" localSheetId="9">#REF!</definedName>
    <definedName name="_COM140135">#REF!</definedName>
    <definedName name="_COM140143" localSheetId="16">#REF!</definedName>
    <definedName name="_COM140143" localSheetId="7">#REF!</definedName>
    <definedName name="_COM140143" localSheetId="9">#REF!</definedName>
    <definedName name="_COM140143">#REF!</definedName>
    <definedName name="_COM140145" localSheetId="16">#REF!</definedName>
    <definedName name="_COM140145" localSheetId="7">#REF!</definedName>
    <definedName name="_COM140145" localSheetId="9">#REF!</definedName>
    <definedName name="_COM140145">#REF!</definedName>
    <definedName name="_COM150130" localSheetId="16">#REF!</definedName>
    <definedName name="_COM150130" localSheetId="7">#REF!</definedName>
    <definedName name="_COM150130" localSheetId="9">#REF!</definedName>
    <definedName name="_COM150130">#REF!</definedName>
    <definedName name="_COM170101" localSheetId="16">#REF!</definedName>
    <definedName name="_COM170101" localSheetId="7">#REF!</definedName>
    <definedName name="_COM170101" localSheetId="9">#REF!</definedName>
    <definedName name="_COM170101">#REF!</definedName>
    <definedName name="_COM170102" localSheetId="16">#REF!</definedName>
    <definedName name="_COM170102" localSheetId="7">#REF!</definedName>
    <definedName name="_COM170102" localSheetId="9">#REF!</definedName>
    <definedName name="_COM170102">#REF!</definedName>
    <definedName name="_COM170103" localSheetId="16">#REF!</definedName>
    <definedName name="_COM170103" localSheetId="7">#REF!</definedName>
    <definedName name="_COM170103" localSheetId="9">#REF!</definedName>
    <definedName name="_COM170103">#REF!</definedName>
    <definedName name="_GLB2" localSheetId="16">#REF!</definedName>
    <definedName name="_GLB2" localSheetId="7">#REF!</definedName>
    <definedName name="_GLB2" localSheetId="9">#REF!</definedName>
    <definedName name="_GLB2">#REF!</definedName>
    <definedName name="_i3" localSheetId="16">#REF!</definedName>
    <definedName name="_i3" localSheetId="7">#REF!</definedName>
    <definedName name="_i3" localSheetId="9">#REF!</definedName>
    <definedName name="_i3">#REF!</definedName>
    <definedName name="_MAO010201" localSheetId="16">#REF!</definedName>
    <definedName name="_MAO010201" localSheetId="7">#REF!</definedName>
    <definedName name="_MAO010201" localSheetId="9">#REF!</definedName>
    <definedName name="_MAO010201">#REF!</definedName>
    <definedName name="_MAO010202" localSheetId="16">#REF!</definedName>
    <definedName name="_MAO010202" localSheetId="7">#REF!</definedName>
    <definedName name="_MAO010202" localSheetId="9">#REF!</definedName>
    <definedName name="_MAO010202">#REF!</definedName>
    <definedName name="_MAO010205" localSheetId="16">#REF!</definedName>
    <definedName name="_MAO010205" localSheetId="7">#REF!</definedName>
    <definedName name="_MAO010205" localSheetId="9">#REF!</definedName>
    <definedName name="_MAO010205">#REF!</definedName>
    <definedName name="_MAO010206" localSheetId="16">#REF!</definedName>
    <definedName name="_MAO010206" localSheetId="7">#REF!</definedName>
    <definedName name="_MAO010206" localSheetId="9">#REF!</definedName>
    <definedName name="_MAO010206">#REF!</definedName>
    <definedName name="_MAO010210" localSheetId="16">#REF!</definedName>
    <definedName name="_MAO010210" localSheetId="7">#REF!</definedName>
    <definedName name="_MAO010210" localSheetId="9">#REF!</definedName>
    <definedName name="_MAO010210">#REF!</definedName>
    <definedName name="_MAO010401" localSheetId="16">#REF!</definedName>
    <definedName name="_MAO010401" localSheetId="7">#REF!</definedName>
    <definedName name="_MAO010401" localSheetId="9">#REF!</definedName>
    <definedName name="_MAO010401">#REF!</definedName>
    <definedName name="_MAO010402" localSheetId="16">#REF!</definedName>
    <definedName name="_MAO010402" localSheetId="7">#REF!</definedName>
    <definedName name="_MAO010402" localSheetId="9">#REF!</definedName>
    <definedName name="_MAO010402">#REF!</definedName>
    <definedName name="_MAO010407" localSheetId="16">#REF!</definedName>
    <definedName name="_MAO010407" localSheetId="7">#REF!</definedName>
    <definedName name="_MAO010407" localSheetId="9">#REF!</definedName>
    <definedName name="_MAO010407">#REF!</definedName>
    <definedName name="_MAO010413" localSheetId="16">#REF!</definedName>
    <definedName name="_MAO010413" localSheetId="7">#REF!</definedName>
    <definedName name="_MAO010413" localSheetId="9">#REF!</definedName>
    <definedName name="_MAO010413">#REF!</definedName>
    <definedName name="_MAO010501" localSheetId="16">#REF!</definedName>
    <definedName name="_MAO010501" localSheetId="7">#REF!</definedName>
    <definedName name="_MAO010501" localSheetId="9">#REF!</definedName>
    <definedName name="_MAO010501">#REF!</definedName>
    <definedName name="_MAO010503" localSheetId="16">#REF!</definedName>
    <definedName name="_MAO010503" localSheetId="7">#REF!</definedName>
    <definedName name="_MAO010503" localSheetId="9">#REF!</definedName>
    <definedName name="_MAO010503">#REF!</definedName>
    <definedName name="_MAO010505" localSheetId="16">#REF!</definedName>
    <definedName name="_MAO010505" localSheetId="7">#REF!</definedName>
    <definedName name="_MAO010505" localSheetId="9">#REF!</definedName>
    <definedName name="_MAO010505">#REF!</definedName>
    <definedName name="_MAO010509" localSheetId="16">#REF!</definedName>
    <definedName name="_MAO010509" localSheetId="7">#REF!</definedName>
    <definedName name="_MAO010509" localSheetId="9">#REF!</definedName>
    <definedName name="_MAO010509">#REF!</definedName>
    <definedName name="_MAO010512" localSheetId="16">#REF!</definedName>
    <definedName name="_MAO010512" localSheetId="7">#REF!</definedName>
    <definedName name="_MAO010512" localSheetId="9">#REF!</definedName>
    <definedName name="_MAO010512">#REF!</definedName>
    <definedName name="_MAO010518" localSheetId="16">#REF!</definedName>
    <definedName name="_MAO010518" localSheetId="7">#REF!</definedName>
    <definedName name="_MAO010518" localSheetId="9">#REF!</definedName>
    <definedName name="_MAO010518">#REF!</definedName>
    <definedName name="_MAO010519" localSheetId="16">#REF!</definedName>
    <definedName name="_MAO010519" localSheetId="7">#REF!</definedName>
    <definedName name="_MAO010519" localSheetId="9">#REF!</definedName>
    <definedName name="_MAO010519">#REF!</definedName>
    <definedName name="_MAO010521" localSheetId="16">#REF!</definedName>
    <definedName name="_MAO010521" localSheetId="7">#REF!</definedName>
    <definedName name="_MAO010521" localSheetId="9">#REF!</definedName>
    <definedName name="_MAO010521">#REF!</definedName>
    <definedName name="_MAO010523" localSheetId="16">#REF!</definedName>
    <definedName name="_MAO010523" localSheetId="7">#REF!</definedName>
    <definedName name="_MAO010523" localSheetId="9">#REF!</definedName>
    <definedName name="_MAO010523">#REF!</definedName>
    <definedName name="_MAO010532" localSheetId="16">#REF!</definedName>
    <definedName name="_MAO010532" localSheetId="7">#REF!</definedName>
    <definedName name="_MAO010532" localSheetId="9">#REF!</definedName>
    <definedName name="_MAO010532">#REF!</definedName>
    <definedName name="_MAO010533" localSheetId="16">#REF!</definedName>
    <definedName name="_MAO010533" localSheetId="7">#REF!</definedName>
    <definedName name="_MAO010533" localSheetId="9">#REF!</definedName>
    <definedName name="_MAO010533">#REF!</definedName>
    <definedName name="_MAO010536" localSheetId="16">#REF!</definedName>
    <definedName name="_MAO010536" localSheetId="7">#REF!</definedName>
    <definedName name="_MAO010536" localSheetId="9">#REF!</definedName>
    <definedName name="_MAO010536">#REF!</definedName>
    <definedName name="_MAO010701" localSheetId="16">#REF!</definedName>
    <definedName name="_MAO010701" localSheetId="7">#REF!</definedName>
    <definedName name="_MAO010701" localSheetId="9">#REF!</definedName>
    <definedName name="_MAO010701">#REF!</definedName>
    <definedName name="_MAO010703" localSheetId="16">#REF!</definedName>
    <definedName name="_MAO010703" localSheetId="7">#REF!</definedName>
    <definedName name="_MAO010703" localSheetId="9">#REF!</definedName>
    <definedName name="_MAO010703">#REF!</definedName>
    <definedName name="_MAO010705" localSheetId="16">#REF!</definedName>
    <definedName name="_MAO010705" localSheetId="7">#REF!</definedName>
    <definedName name="_MAO010705" localSheetId="9">#REF!</definedName>
    <definedName name="_MAO010705">#REF!</definedName>
    <definedName name="_MAO010708" localSheetId="16">#REF!</definedName>
    <definedName name="_MAO010708" localSheetId="7">#REF!</definedName>
    <definedName name="_MAO010708" localSheetId="9">#REF!</definedName>
    <definedName name="_MAO010708">#REF!</definedName>
    <definedName name="_MAO010710" localSheetId="16">#REF!</definedName>
    <definedName name="_MAO010710" localSheetId="7">#REF!</definedName>
    <definedName name="_MAO010710" localSheetId="9">#REF!</definedName>
    <definedName name="_MAO010710">#REF!</definedName>
    <definedName name="_MAO010712" localSheetId="16">#REF!</definedName>
    <definedName name="_MAO010712" localSheetId="7">#REF!</definedName>
    <definedName name="_MAO010712" localSheetId="9">#REF!</definedName>
    <definedName name="_MAO010712">#REF!</definedName>
    <definedName name="_MAO010717" localSheetId="16">#REF!</definedName>
    <definedName name="_MAO010717" localSheetId="7">#REF!</definedName>
    <definedName name="_MAO010717" localSheetId="9">#REF!</definedName>
    <definedName name="_MAO010717">#REF!</definedName>
    <definedName name="_MAO020201" localSheetId="16">#REF!</definedName>
    <definedName name="_MAO020201" localSheetId="7">#REF!</definedName>
    <definedName name="_MAO020201" localSheetId="9">#REF!</definedName>
    <definedName name="_MAO020201">#REF!</definedName>
    <definedName name="_MAO020205" localSheetId="16">#REF!</definedName>
    <definedName name="_MAO020205" localSheetId="7">#REF!</definedName>
    <definedName name="_MAO020205" localSheetId="9">#REF!</definedName>
    <definedName name="_MAO020205">#REF!</definedName>
    <definedName name="_MAO020211" localSheetId="16">#REF!</definedName>
    <definedName name="_MAO020211" localSheetId="7">#REF!</definedName>
    <definedName name="_MAO020211" localSheetId="9">#REF!</definedName>
    <definedName name="_MAO020211">#REF!</definedName>
    <definedName name="_MAO020217" localSheetId="16">#REF!</definedName>
    <definedName name="_MAO020217" localSheetId="7">#REF!</definedName>
    <definedName name="_MAO020217" localSheetId="9">#REF!</definedName>
    <definedName name="_MAO020217">#REF!</definedName>
    <definedName name="_MAO030102" localSheetId="16">#REF!</definedName>
    <definedName name="_MAO030102" localSheetId="7">#REF!</definedName>
    <definedName name="_MAO030102" localSheetId="9">#REF!</definedName>
    <definedName name="_MAO030102">#REF!</definedName>
    <definedName name="_MAO030201" localSheetId="16">#REF!</definedName>
    <definedName name="_MAO030201" localSheetId="7">#REF!</definedName>
    <definedName name="_MAO030201" localSheetId="9">#REF!</definedName>
    <definedName name="_MAO030201">#REF!</definedName>
    <definedName name="_MAO030303" localSheetId="16">#REF!</definedName>
    <definedName name="_MAO030303" localSheetId="7">#REF!</definedName>
    <definedName name="_MAO030303" localSheetId="9">#REF!</definedName>
    <definedName name="_MAO030303">#REF!</definedName>
    <definedName name="_MAO030317" localSheetId="16">#REF!</definedName>
    <definedName name="_MAO030317" localSheetId="7">#REF!</definedName>
    <definedName name="_MAO030317" localSheetId="9">#REF!</definedName>
    <definedName name="_MAO030317">#REF!</definedName>
    <definedName name="_MAO040101" localSheetId="16">#REF!</definedName>
    <definedName name="_MAO040101" localSheetId="7">#REF!</definedName>
    <definedName name="_MAO040101" localSheetId="9">#REF!</definedName>
    <definedName name="_MAO040101">#REF!</definedName>
    <definedName name="_MAO040202" localSheetId="16">#REF!</definedName>
    <definedName name="_MAO040202" localSheetId="7">#REF!</definedName>
    <definedName name="_MAO040202" localSheetId="9">#REF!</definedName>
    <definedName name="_MAO040202">#REF!</definedName>
    <definedName name="_MAO050103" localSheetId="16">#REF!</definedName>
    <definedName name="_MAO050103" localSheetId="7">#REF!</definedName>
    <definedName name="_MAO050103" localSheetId="9">#REF!</definedName>
    <definedName name="_MAO050103">#REF!</definedName>
    <definedName name="_MAO050207" localSheetId="16">#REF!</definedName>
    <definedName name="_MAO050207" localSheetId="7">#REF!</definedName>
    <definedName name="_MAO050207" localSheetId="9">#REF!</definedName>
    <definedName name="_MAO050207">#REF!</definedName>
    <definedName name="_MAO060101" localSheetId="16">#REF!</definedName>
    <definedName name="_MAO060101" localSheetId="7">#REF!</definedName>
    <definedName name="_MAO060101" localSheetId="9">#REF!</definedName>
    <definedName name="_MAO060101">#REF!</definedName>
    <definedName name="_MAO080310" localSheetId="16">#REF!</definedName>
    <definedName name="_MAO080310" localSheetId="7">#REF!</definedName>
    <definedName name="_MAO080310" localSheetId="9">#REF!</definedName>
    <definedName name="_MAO080310">#REF!</definedName>
    <definedName name="_MAO090101" localSheetId="16">#REF!</definedName>
    <definedName name="_MAO090101" localSheetId="7">#REF!</definedName>
    <definedName name="_MAO090101" localSheetId="9">#REF!</definedName>
    <definedName name="_MAO090101">#REF!</definedName>
    <definedName name="_MAO110101" localSheetId="16">#REF!</definedName>
    <definedName name="_MAO110101" localSheetId="7">#REF!</definedName>
    <definedName name="_MAO110101" localSheetId="9">#REF!</definedName>
    <definedName name="_MAO110101">#REF!</definedName>
    <definedName name="_MAO110104" localSheetId="16">#REF!</definedName>
    <definedName name="_MAO110104" localSheetId="7">#REF!</definedName>
    <definedName name="_MAO110104" localSheetId="9">#REF!</definedName>
    <definedName name="_MAO110104">#REF!</definedName>
    <definedName name="_MAO110107" localSheetId="16">#REF!</definedName>
    <definedName name="_MAO110107" localSheetId="7">#REF!</definedName>
    <definedName name="_MAO110107" localSheetId="9">#REF!</definedName>
    <definedName name="_MAO110107">#REF!</definedName>
    <definedName name="_MAO120101" localSheetId="16">#REF!</definedName>
    <definedName name="_MAO120101" localSheetId="7">#REF!</definedName>
    <definedName name="_MAO120101" localSheetId="9">#REF!</definedName>
    <definedName name="_MAO120101">#REF!</definedName>
    <definedName name="_MAO120105" localSheetId="16">#REF!</definedName>
    <definedName name="_MAO120105" localSheetId="7">#REF!</definedName>
    <definedName name="_MAO120105" localSheetId="9">#REF!</definedName>
    <definedName name="_MAO120105">#REF!</definedName>
    <definedName name="_MAO120106" localSheetId="16">#REF!</definedName>
    <definedName name="_MAO120106" localSheetId="7">#REF!</definedName>
    <definedName name="_MAO120106" localSheetId="9">#REF!</definedName>
    <definedName name="_MAO120106">#REF!</definedName>
    <definedName name="_MAO120107" localSheetId="16">#REF!</definedName>
    <definedName name="_MAO120107" localSheetId="7">#REF!</definedName>
    <definedName name="_MAO120107" localSheetId="9">#REF!</definedName>
    <definedName name="_MAO120107">#REF!</definedName>
    <definedName name="_MAO120110" localSheetId="16">#REF!</definedName>
    <definedName name="_MAO120110" localSheetId="7">#REF!</definedName>
    <definedName name="_MAO120110" localSheetId="9">#REF!</definedName>
    <definedName name="_MAO120110">#REF!</definedName>
    <definedName name="_MAO120150" localSheetId="16">#REF!</definedName>
    <definedName name="_MAO120150" localSheetId="7">#REF!</definedName>
    <definedName name="_MAO120150" localSheetId="9">#REF!</definedName>
    <definedName name="_MAO120150">#REF!</definedName>
    <definedName name="_MAO130101" localSheetId="16">#REF!</definedName>
    <definedName name="_MAO130101" localSheetId="7">#REF!</definedName>
    <definedName name="_MAO130101" localSheetId="9">#REF!</definedName>
    <definedName name="_MAO130101">#REF!</definedName>
    <definedName name="_MAO130103" localSheetId="16">#REF!</definedName>
    <definedName name="_MAO130103" localSheetId="7">#REF!</definedName>
    <definedName name="_MAO130103" localSheetId="9">#REF!</definedName>
    <definedName name="_MAO130103">#REF!</definedName>
    <definedName name="_MAO130304" localSheetId="16">#REF!</definedName>
    <definedName name="_MAO130304" localSheetId="7">#REF!</definedName>
    <definedName name="_MAO130304" localSheetId="9">#REF!</definedName>
    <definedName name="_MAO130304">#REF!</definedName>
    <definedName name="_MAO130401" localSheetId="16">#REF!</definedName>
    <definedName name="_MAO130401" localSheetId="7">#REF!</definedName>
    <definedName name="_MAO130401" localSheetId="9">#REF!</definedName>
    <definedName name="_MAO130401">#REF!</definedName>
    <definedName name="_MAO140102" localSheetId="16">#REF!</definedName>
    <definedName name="_MAO140102" localSheetId="7">#REF!</definedName>
    <definedName name="_MAO140102" localSheetId="9">#REF!</definedName>
    <definedName name="_MAO140102">#REF!</definedName>
    <definedName name="_MAO140109" localSheetId="16">#REF!</definedName>
    <definedName name="_MAO140109" localSheetId="7">#REF!</definedName>
    <definedName name="_MAO140109" localSheetId="9">#REF!</definedName>
    <definedName name="_MAO140109">#REF!</definedName>
    <definedName name="_MAO140113" localSheetId="16">#REF!</definedName>
    <definedName name="_MAO140113" localSheetId="7">#REF!</definedName>
    <definedName name="_MAO140113" localSheetId="9">#REF!</definedName>
    <definedName name="_MAO140113">#REF!</definedName>
    <definedName name="_MAO140122" localSheetId="16">#REF!</definedName>
    <definedName name="_MAO140122" localSheetId="7">#REF!</definedName>
    <definedName name="_MAO140122" localSheetId="9">#REF!</definedName>
    <definedName name="_MAO140122">#REF!</definedName>
    <definedName name="_MAO140126" localSheetId="16">#REF!</definedName>
    <definedName name="_MAO140126" localSheetId="7">#REF!</definedName>
    <definedName name="_MAO140126" localSheetId="9">#REF!</definedName>
    <definedName name="_MAO140126">#REF!</definedName>
    <definedName name="_MAO140129" localSheetId="16">#REF!</definedName>
    <definedName name="_MAO140129" localSheetId="7">#REF!</definedName>
    <definedName name="_MAO140129" localSheetId="9">#REF!</definedName>
    <definedName name="_MAO140129">#REF!</definedName>
    <definedName name="_MAO140135" localSheetId="16">#REF!</definedName>
    <definedName name="_MAO140135" localSheetId="7">#REF!</definedName>
    <definedName name="_MAO140135" localSheetId="9">#REF!</definedName>
    <definedName name="_MAO140135">#REF!</definedName>
    <definedName name="_MAO140143" localSheetId="16">#REF!</definedName>
    <definedName name="_MAO140143" localSheetId="7">#REF!</definedName>
    <definedName name="_MAO140143" localSheetId="9">#REF!</definedName>
    <definedName name="_MAO140143">#REF!</definedName>
    <definedName name="_MAO140145" localSheetId="16">#REF!</definedName>
    <definedName name="_MAO140145" localSheetId="7">#REF!</definedName>
    <definedName name="_MAO140145" localSheetId="9">#REF!</definedName>
    <definedName name="_MAO140145">#REF!</definedName>
    <definedName name="_MAT010301" localSheetId="16">#REF!</definedName>
    <definedName name="_MAT010301" localSheetId="7">#REF!</definedName>
    <definedName name="_MAT010301" localSheetId="9">#REF!</definedName>
    <definedName name="_MAT010301">#REF!</definedName>
    <definedName name="_MAT010401" localSheetId="16">#REF!</definedName>
    <definedName name="_MAT010401" localSheetId="7">#REF!</definedName>
    <definedName name="_MAT010401" localSheetId="9">#REF!</definedName>
    <definedName name="_MAT010401">#REF!</definedName>
    <definedName name="_MAT010402" localSheetId="16">#REF!</definedName>
    <definedName name="_MAT010402" localSheetId="7">#REF!</definedName>
    <definedName name="_MAT010402" localSheetId="9">#REF!</definedName>
    <definedName name="_MAT010402">#REF!</definedName>
    <definedName name="_MAT010407" localSheetId="16">#REF!</definedName>
    <definedName name="_MAT010407" localSheetId="7">#REF!</definedName>
    <definedName name="_MAT010407" localSheetId="9">#REF!</definedName>
    <definedName name="_MAT010407">#REF!</definedName>
    <definedName name="_MAT010413" localSheetId="16">#REF!</definedName>
    <definedName name="_MAT010413" localSheetId="7">#REF!</definedName>
    <definedName name="_MAT010413" localSheetId="9">#REF!</definedName>
    <definedName name="_MAT010413">#REF!</definedName>
    <definedName name="_MAT010536" localSheetId="16">#REF!</definedName>
    <definedName name="_MAT010536" localSheetId="7">#REF!</definedName>
    <definedName name="_MAT010536" localSheetId="9">#REF!</definedName>
    <definedName name="_MAT010536">#REF!</definedName>
    <definedName name="_MAT010703" localSheetId="16">#REF!</definedName>
    <definedName name="_MAT010703" localSheetId="7">#REF!</definedName>
    <definedName name="_MAT010703" localSheetId="9">#REF!</definedName>
    <definedName name="_MAT010703">#REF!</definedName>
    <definedName name="_MAT010708" localSheetId="16">#REF!</definedName>
    <definedName name="_MAT010708" localSheetId="7">#REF!</definedName>
    <definedName name="_MAT010708" localSheetId="9">#REF!</definedName>
    <definedName name="_MAT010708">#REF!</definedName>
    <definedName name="_MAT010710" localSheetId="16">#REF!</definedName>
    <definedName name="_MAT010710" localSheetId="7">#REF!</definedName>
    <definedName name="_MAT010710" localSheetId="9">#REF!</definedName>
    <definedName name="_MAT010710">#REF!</definedName>
    <definedName name="_MAT010718" localSheetId="16">#REF!</definedName>
    <definedName name="_MAT010718" localSheetId="7">#REF!</definedName>
    <definedName name="_MAT010718" localSheetId="9">#REF!</definedName>
    <definedName name="_MAT010718">#REF!</definedName>
    <definedName name="_MAT020201" localSheetId="16">#REF!</definedName>
    <definedName name="_MAT020201" localSheetId="7">#REF!</definedName>
    <definedName name="_MAT020201" localSheetId="9">#REF!</definedName>
    <definedName name="_MAT020201">#REF!</definedName>
    <definedName name="_MAT020205" localSheetId="16">#REF!</definedName>
    <definedName name="_MAT020205" localSheetId="7">#REF!</definedName>
    <definedName name="_MAT020205" localSheetId="9">#REF!</definedName>
    <definedName name="_MAT020205">#REF!</definedName>
    <definedName name="_MAT020211" localSheetId="16">#REF!</definedName>
    <definedName name="_MAT020211" localSheetId="7">#REF!</definedName>
    <definedName name="_MAT020211" localSheetId="9">#REF!</definedName>
    <definedName name="_MAT020211">#REF!</definedName>
    <definedName name="_MAT030102" localSheetId="16">#REF!</definedName>
    <definedName name="_MAT030102" localSheetId="7">#REF!</definedName>
    <definedName name="_MAT030102" localSheetId="9">#REF!</definedName>
    <definedName name="_MAT030102">#REF!</definedName>
    <definedName name="_MAT030201" localSheetId="16">#REF!</definedName>
    <definedName name="_MAT030201" localSheetId="7">#REF!</definedName>
    <definedName name="_MAT030201" localSheetId="9">#REF!</definedName>
    <definedName name="_MAT030201">#REF!</definedName>
    <definedName name="_MAT030303" localSheetId="16">#REF!</definedName>
    <definedName name="_MAT030303" localSheetId="7">#REF!</definedName>
    <definedName name="_MAT030303" localSheetId="9">#REF!</definedName>
    <definedName name="_MAT030303">#REF!</definedName>
    <definedName name="_MAT030317" localSheetId="16">#REF!</definedName>
    <definedName name="_MAT030317" localSheetId="7">#REF!</definedName>
    <definedName name="_MAT030317" localSheetId="9">#REF!</definedName>
    <definedName name="_MAT030317">#REF!</definedName>
    <definedName name="_MAT040101" localSheetId="16">#REF!</definedName>
    <definedName name="_MAT040101" localSheetId="7">#REF!</definedName>
    <definedName name="_MAT040101" localSheetId="9">#REF!</definedName>
    <definedName name="_MAT040101">#REF!</definedName>
    <definedName name="_MAT040202" localSheetId="16">#REF!</definedName>
    <definedName name="_MAT040202" localSheetId="7">#REF!</definedName>
    <definedName name="_MAT040202" localSheetId="9">#REF!</definedName>
    <definedName name="_MAT040202">#REF!</definedName>
    <definedName name="_MAT050103" localSheetId="16">#REF!</definedName>
    <definedName name="_MAT050103" localSheetId="7">#REF!</definedName>
    <definedName name="_MAT050103" localSheetId="9">#REF!</definedName>
    <definedName name="_MAT050103">#REF!</definedName>
    <definedName name="_MAT050207" localSheetId="16">#REF!</definedName>
    <definedName name="_MAT050207" localSheetId="7">#REF!</definedName>
    <definedName name="_MAT050207" localSheetId="9">#REF!</definedName>
    <definedName name="_MAT050207">#REF!</definedName>
    <definedName name="_MAT060101" localSheetId="16">#REF!</definedName>
    <definedName name="_MAT060101" localSheetId="7">#REF!</definedName>
    <definedName name="_MAT060101" localSheetId="9">#REF!</definedName>
    <definedName name="_MAT060101">#REF!</definedName>
    <definedName name="_MAT080101" localSheetId="16">#REF!</definedName>
    <definedName name="_MAT080101" localSheetId="7">#REF!</definedName>
    <definedName name="_MAT080101" localSheetId="9">#REF!</definedName>
    <definedName name="_MAT080101">#REF!</definedName>
    <definedName name="_MAT080310" localSheetId="16">#REF!</definedName>
    <definedName name="_MAT080310" localSheetId="7">#REF!</definedName>
    <definedName name="_MAT080310" localSheetId="9">#REF!</definedName>
    <definedName name="_MAT080310">#REF!</definedName>
    <definedName name="_MAT090101" localSheetId="16">#REF!</definedName>
    <definedName name="_MAT090101" localSheetId="7">#REF!</definedName>
    <definedName name="_MAT090101" localSheetId="9">#REF!</definedName>
    <definedName name="_MAT090101">#REF!</definedName>
    <definedName name="_MAT100302" localSheetId="16">#REF!</definedName>
    <definedName name="_MAT100302" localSheetId="7">#REF!</definedName>
    <definedName name="_MAT100302" localSheetId="9">#REF!</definedName>
    <definedName name="_MAT100302">#REF!</definedName>
    <definedName name="_MAT110101" localSheetId="16">#REF!</definedName>
    <definedName name="_MAT110101" localSheetId="7">#REF!</definedName>
    <definedName name="_MAT110101" localSheetId="9">#REF!</definedName>
    <definedName name="_MAT110101">#REF!</definedName>
    <definedName name="_MAT110104" localSheetId="16">#REF!</definedName>
    <definedName name="_MAT110104" localSheetId="7">#REF!</definedName>
    <definedName name="_MAT110104" localSheetId="9">#REF!</definedName>
    <definedName name="_MAT110104">#REF!</definedName>
    <definedName name="_MAT110107" localSheetId="16">#REF!</definedName>
    <definedName name="_MAT110107" localSheetId="7">#REF!</definedName>
    <definedName name="_MAT110107" localSheetId="9">#REF!</definedName>
    <definedName name="_MAT110107">#REF!</definedName>
    <definedName name="_MAT120101" localSheetId="16">#REF!</definedName>
    <definedName name="_MAT120101" localSheetId="7">#REF!</definedName>
    <definedName name="_MAT120101" localSheetId="9">#REF!</definedName>
    <definedName name="_MAT120101">#REF!</definedName>
    <definedName name="_MAT120105" localSheetId="16">#REF!</definedName>
    <definedName name="_MAT120105" localSheetId="7">#REF!</definedName>
    <definedName name="_MAT120105" localSheetId="9">#REF!</definedName>
    <definedName name="_MAT120105">#REF!</definedName>
    <definedName name="_MAT120106" localSheetId="16">#REF!</definedName>
    <definedName name="_MAT120106" localSheetId="7">#REF!</definedName>
    <definedName name="_MAT120106" localSheetId="9">#REF!</definedName>
    <definedName name="_MAT120106">#REF!</definedName>
    <definedName name="_MAT120107" localSheetId="16">#REF!</definedName>
    <definedName name="_MAT120107" localSheetId="7">#REF!</definedName>
    <definedName name="_MAT120107" localSheetId="9">#REF!</definedName>
    <definedName name="_MAT120107">#REF!</definedName>
    <definedName name="_MAT120110" localSheetId="16">#REF!</definedName>
    <definedName name="_MAT120110" localSheetId="7">#REF!</definedName>
    <definedName name="_MAT120110" localSheetId="9">#REF!</definedName>
    <definedName name="_MAT120110">#REF!</definedName>
    <definedName name="_MAT120150" localSheetId="16">#REF!</definedName>
    <definedName name="_MAT120150" localSheetId="7">#REF!</definedName>
    <definedName name="_MAT120150" localSheetId="9">#REF!</definedName>
    <definedName name="_MAT120150">#REF!</definedName>
    <definedName name="_MAT130101" localSheetId="16">#REF!</definedName>
    <definedName name="_MAT130101" localSheetId="7">#REF!</definedName>
    <definedName name="_MAT130101" localSheetId="9">#REF!</definedName>
    <definedName name="_MAT130101">#REF!</definedName>
    <definedName name="_MAT130103" localSheetId="16">#REF!</definedName>
    <definedName name="_MAT130103" localSheetId="7">#REF!</definedName>
    <definedName name="_MAT130103" localSheetId="9">#REF!</definedName>
    <definedName name="_MAT130103">#REF!</definedName>
    <definedName name="_MAT130304" localSheetId="16">#REF!</definedName>
    <definedName name="_MAT130304" localSheetId="7">#REF!</definedName>
    <definedName name="_MAT130304" localSheetId="9">#REF!</definedName>
    <definedName name="_MAT130304">#REF!</definedName>
    <definedName name="_MAT130401" localSheetId="16">#REF!</definedName>
    <definedName name="_MAT130401" localSheetId="7">#REF!</definedName>
    <definedName name="_MAT130401" localSheetId="9">#REF!</definedName>
    <definedName name="_MAT130401">#REF!</definedName>
    <definedName name="_MAT140102" localSheetId="16">#REF!</definedName>
    <definedName name="_MAT140102" localSheetId="7">#REF!</definedName>
    <definedName name="_MAT140102" localSheetId="9">#REF!</definedName>
    <definedName name="_MAT140102">#REF!</definedName>
    <definedName name="_MAT140109" localSheetId="16">#REF!</definedName>
    <definedName name="_MAT140109" localSheetId="7">#REF!</definedName>
    <definedName name="_MAT140109" localSheetId="9">#REF!</definedName>
    <definedName name="_MAT140109">#REF!</definedName>
    <definedName name="_MAT140113" localSheetId="16">#REF!</definedName>
    <definedName name="_MAT140113" localSheetId="7">#REF!</definedName>
    <definedName name="_MAT140113" localSheetId="9">#REF!</definedName>
    <definedName name="_MAT140113">#REF!</definedName>
    <definedName name="_MAT140122" localSheetId="16">#REF!</definedName>
    <definedName name="_MAT140122" localSheetId="7">#REF!</definedName>
    <definedName name="_MAT140122" localSheetId="9">#REF!</definedName>
    <definedName name="_MAT140122">#REF!</definedName>
    <definedName name="_MAT140126" localSheetId="16">#REF!</definedName>
    <definedName name="_MAT140126" localSheetId="7">#REF!</definedName>
    <definedName name="_MAT140126" localSheetId="9">#REF!</definedName>
    <definedName name="_MAT140126">#REF!</definedName>
    <definedName name="_MAT140129" localSheetId="16">#REF!</definedName>
    <definedName name="_MAT140129" localSheetId="7">#REF!</definedName>
    <definedName name="_MAT140129" localSheetId="9">#REF!</definedName>
    <definedName name="_MAT140129">#REF!</definedName>
    <definedName name="_MAT140135" localSheetId="16">#REF!</definedName>
    <definedName name="_MAT140135" localSheetId="7">#REF!</definedName>
    <definedName name="_MAT140135" localSheetId="9">#REF!</definedName>
    <definedName name="_MAT140135">#REF!</definedName>
    <definedName name="_MAT140143" localSheetId="16">#REF!</definedName>
    <definedName name="_MAT140143" localSheetId="7">#REF!</definedName>
    <definedName name="_MAT140143" localSheetId="9">#REF!</definedName>
    <definedName name="_MAT140143">#REF!</definedName>
    <definedName name="_MAT140145" localSheetId="16">#REF!</definedName>
    <definedName name="_MAT140145" localSheetId="7">#REF!</definedName>
    <definedName name="_MAT140145" localSheetId="9">#REF!</definedName>
    <definedName name="_MAT140145">#REF!</definedName>
    <definedName name="_MAT150130" localSheetId="16">#REF!</definedName>
    <definedName name="_MAT150130" localSheetId="7">#REF!</definedName>
    <definedName name="_MAT150130" localSheetId="9">#REF!</definedName>
    <definedName name="_MAT150130">#REF!</definedName>
    <definedName name="_MAT170101" localSheetId="16">#REF!</definedName>
    <definedName name="_MAT170101" localSheetId="7">#REF!</definedName>
    <definedName name="_MAT170101" localSheetId="9">#REF!</definedName>
    <definedName name="_MAT170101">#REF!</definedName>
    <definedName name="_MAT170102" localSheetId="16">#REF!</definedName>
    <definedName name="_MAT170102" localSheetId="7">#REF!</definedName>
    <definedName name="_MAT170102" localSheetId="9">#REF!</definedName>
    <definedName name="_MAT170102">#REF!</definedName>
    <definedName name="_MAT170103" localSheetId="16">#REF!</definedName>
    <definedName name="_MAT170103" localSheetId="7">#REF!</definedName>
    <definedName name="_MAT170103" localSheetId="9">#REF!</definedName>
    <definedName name="_MAT170103">#REF!</definedName>
    <definedName name="_PRE010201" localSheetId="16">#REF!</definedName>
    <definedName name="_PRE010201" localSheetId="7">#REF!</definedName>
    <definedName name="_PRE010201" localSheetId="9">#REF!</definedName>
    <definedName name="_PRE010201">#REF!</definedName>
    <definedName name="_PRE010202" localSheetId="16">#REF!</definedName>
    <definedName name="_PRE010202" localSheetId="7">#REF!</definedName>
    <definedName name="_PRE010202" localSheetId="9">#REF!</definedName>
    <definedName name="_PRE010202">#REF!</definedName>
    <definedName name="_PRE010205" localSheetId="16">#REF!</definedName>
    <definedName name="_PRE010205" localSheetId="7">#REF!</definedName>
    <definedName name="_PRE010205" localSheetId="9">#REF!</definedName>
    <definedName name="_PRE010205">#REF!</definedName>
    <definedName name="_PRE010206" localSheetId="16">#REF!</definedName>
    <definedName name="_PRE010206" localSheetId="7">#REF!</definedName>
    <definedName name="_PRE010206" localSheetId="9">#REF!</definedName>
    <definedName name="_PRE010206">#REF!</definedName>
    <definedName name="_PRE010210" localSheetId="16">#REF!</definedName>
    <definedName name="_PRE010210" localSheetId="7">#REF!</definedName>
    <definedName name="_PRE010210" localSheetId="9">#REF!</definedName>
    <definedName name="_PRE010210">#REF!</definedName>
    <definedName name="_PRE010301" localSheetId="16">#REF!</definedName>
    <definedName name="_PRE010301" localSheetId="7">#REF!</definedName>
    <definedName name="_PRE010301" localSheetId="9">#REF!</definedName>
    <definedName name="_PRE010301">#REF!</definedName>
    <definedName name="_PRE010401" localSheetId="16">#REF!</definedName>
    <definedName name="_PRE010401" localSheetId="7">#REF!</definedName>
    <definedName name="_PRE010401" localSheetId="9">#REF!</definedName>
    <definedName name="_PRE010401">#REF!</definedName>
    <definedName name="_PRE010402" localSheetId="16">#REF!</definedName>
    <definedName name="_PRE010402" localSheetId="7">#REF!</definedName>
    <definedName name="_PRE010402" localSheetId="9">#REF!</definedName>
    <definedName name="_PRE010402">#REF!</definedName>
    <definedName name="_PRE010407" localSheetId="16">#REF!</definedName>
    <definedName name="_PRE010407" localSheetId="7">#REF!</definedName>
    <definedName name="_PRE010407" localSheetId="9">#REF!</definedName>
    <definedName name="_PRE010407">#REF!</definedName>
    <definedName name="_PRE010413" localSheetId="16">#REF!</definedName>
    <definedName name="_PRE010413" localSheetId="7">#REF!</definedName>
    <definedName name="_PRE010413" localSheetId="9">#REF!</definedName>
    <definedName name="_PRE010413">#REF!</definedName>
    <definedName name="_PRE010501" localSheetId="16">#REF!</definedName>
    <definedName name="_PRE010501" localSheetId="7">#REF!</definedName>
    <definedName name="_PRE010501" localSheetId="9">#REF!</definedName>
    <definedName name="_PRE010501">#REF!</definedName>
    <definedName name="_PRE010503" localSheetId="16">#REF!</definedName>
    <definedName name="_PRE010503" localSheetId="7">#REF!</definedName>
    <definedName name="_PRE010503" localSheetId="9">#REF!</definedName>
    <definedName name="_PRE010503">#REF!</definedName>
    <definedName name="_PRE010505" localSheetId="16">#REF!</definedName>
    <definedName name="_PRE010505" localSheetId="7">#REF!</definedName>
    <definedName name="_PRE010505" localSheetId="9">#REF!</definedName>
    <definedName name="_PRE010505">#REF!</definedName>
    <definedName name="_PRE010509" localSheetId="16">#REF!</definedName>
    <definedName name="_PRE010509" localSheetId="7">#REF!</definedName>
    <definedName name="_PRE010509" localSheetId="9">#REF!</definedName>
    <definedName name="_PRE010509">#REF!</definedName>
    <definedName name="_PRE010512" localSheetId="16">#REF!</definedName>
    <definedName name="_PRE010512" localSheetId="7">#REF!</definedName>
    <definedName name="_PRE010512" localSheetId="9">#REF!</definedName>
    <definedName name="_PRE010512">#REF!</definedName>
    <definedName name="_PRE010518" localSheetId="16">#REF!</definedName>
    <definedName name="_PRE010518" localSheetId="7">#REF!</definedName>
    <definedName name="_PRE010518" localSheetId="9">#REF!</definedName>
    <definedName name="_PRE010518">#REF!</definedName>
    <definedName name="_PRE010519" localSheetId="16">#REF!</definedName>
    <definedName name="_PRE010519" localSheetId="7">#REF!</definedName>
    <definedName name="_PRE010519" localSheetId="9">#REF!</definedName>
    <definedName name="_PRE010519">#REF!</definedName>
    <definedName name="_PRE010521" localSheetId="16">#REF!</definedName>
    <definedName name="_PRE010521" localSheetId="7">#REF!</definedName>
    <definedName name="_PRE010521" localSheetId="9">#REF!</definedName>
    <definedName name="_PRE010521">#REF!</definedName>
    <definedName name="_PRE010523" localSheetId="16">#REF!</definedName>
    <definedName name="_PRE010523" localSheetId="7">#REF!</definedName>
    <definedName name="_PRE010523" localSheetId="9">#REF!</definedName>
    <definedName name="_PRE010523">#REF!</definedName>
    <definedName name="_PRE010532" localSheetId="16">#REF!</definedName>
    <definedName name="_PRE010532" localSheetId="7">#REF!</definedName>
    <definedName name="_PRE010532" localSheetId="9">#REF!</definedName>
    <definedName name="_PRE010532">#REF!</definedName>
    <definedName name="_PRE010533" localSheetId="16">#REF!</definedName>
    <definedName name="_PRE010533" localSheetId="7">#REF!</definedName>
    <definedName name="_PRE010533" localSheetId="9">#REF!</definedName>
    <definedName name="_PRE010533">#REF!</definedName>
    <definedName name="_PRE010536" localSheetId="16">#REF!</definedName>
    <definedName name="_PRE010536" localSheetId="7">#REF!</definedName>
    <definedName name="_PRE010536" localSheetId="9">#REF!</definedName>
    <definedName name="_PRE010536">#REF!</definedName>
    <definedName name="_PRE010701" localSheetId="16">#REF!</definedName>
    <definedName name="_PRE010701" localSheetId="7">#REF!</definedName>
    <definedName name="_PRE010701" localSheetId="9">#REF!</definedName>
    <definedName name="_PRE010701">#REF!</definedName>
    <definedName name="_PRE010703" localSheetId="16">#REF!</definedName>
    <definedName name="_PRE010703" localSheetId="7">#REF!</definedName>
    <definedName name="_PRE010703" localSheetId="9">#REF!</definedName>
    <definedName name="_PRE010703">#REF!</definedName>
    <definedName name="_PRE010705" localSheetId="16">#REF!</definedName>
    <definedName name="_PRE010705" localSheetId="7">#REF!</definedName>
    <definedName name="_PRE010705" localSheetId="9">#REF!</definedName>
    <definedName name="_PRE010705">#REF!</definedName>
    <definedName name="_PRE010708" localSheetId="16">#REF!</definedName>
    <definedName name="_PRE010708" localSheetId="7">#REF!</definedName>
    <definedName name="_PRE010708" localSheetId="9">#REF!</definedName>
    <definedName name="_PRE010708">#REF!</definedName>
    <definedName name="_PRE010710" localSheetId="16">#REF!</definedName>
    <definedName name="_PRE010710" localSheetId="7">#REF!</definedName>
    <definedName name="_PRE010710" localSheetId="9">#REF!</definedName>
    <definedName name="_PRE010710">#REF!</definedName>
    <definedName name="_PRE010712" localSheetId="16">#REF!</definedName>
    <definedName name="_PRE010712" localSheetId="7">#REF!</definedName>
    <definedName name="_PRE010712" localSheetId="9">#REF!</definedName>
    <definedName name="_PRE010712">#REF!</definedName>
    <definedName name="_PRE010717" localSheetId="16">#REF!</definedName>
    <definedName name="_PRE010717" localSheetId="7">#REF!</definedName>
    <definedName name="_PRE010717" localSheetId="9">#REF!</definedName>
    <definedName name="_PRE010717">#REF!</definedName>
    <definedName name="_PRE010718" localSheetId="16">#REF!</definedName>
    <definedName name="_PRE010718" localSheetId="7">#REF!</definedName>
    <definedName name="_PRE010718" localSheetId="9">#REF!</definedName>
    <definedName name="_PRE010718">#REF!</definedName>
    <definedName name="_PRE020201" localSheetId="16">#REF!</definedName>
    <definedName name="_PRE020201" localSheetId="7">#REF!</definedName>
    <definedName name="_PRE020201" localSheetId="9">#REF!</definedName>
    <definedName name="_PRE020201">#REF!</definedName>
    <definedName name="_PRE020205" localSheetId="16">#REF!</definedName>
    <definedName name="_PRE020205" localSheetId="7">#REF!</definedName>
    <definedName name="_PRE020205" localSheetId="9">#REF!</definedName>
    <definedName name="_PRE020205">#REF!</definedName>
    <definedName name="_PRE020211" localSheetId="16">#REF!</definedName>
    <definedName name="_PRE020211" localSheetId="7">#REF!</definedName>
    <definedName name="_PRE020211" localSheetId="9">#REF!</definedName>
    <definedName name="_PRE020211">#REF!</definedName>
    <definedName name="_PRE020217" localSheetId="16">#REF!</definedName>
    <definedName name="_PRE020217" localSheetId="7">#REF!</definedName>
    <definedName name="_PRE020217" localSheetId="9">#REF!</definedName>
    <definedName name="_PRE020217">#REF!</definedName>
    <definedName name="_PRE030102" localSheetId="16">#REF!</definedName>
    <definedName name="_PRE030102" localSheetId="7">#REF!</definedName>
    <definedName name="_PRE030102" localSheetId="9">#REF!</definedName>
    <definedName name="_PRE030102">#REF!</definedName>
    <definedName name="_PRE030201" localSheetId="16">#REF!</definedName>
    <definedName name="_PRE030201" localSheetId="7">#REF!</definedName>
    <definedName name="_PRE030201" localSheetId="9">#REF!</definedName>
    <definedName name="_PRE030201">#REF!</definedName>
    <definedName name="_PRE030303" localSheetId="16">#REF!</definedName>
    <definedName name="_PRE030303" localSheetId="7">#REF!</definedName>
    <definedName name="_PRE030303" localSheetId="9">#REF!</definedName>
    <definedName name="_PRE030303">#REF!</definedName>
    <definedName name="_PRE030317" localSheetId="16">#REF!</definedName>
    <definedName name="_PRE030317" localSheetId="7">#REF!</definedName>
    <definedName name="_PRE030317" localSheetId="9">#REF!</definedName>
    <definedName name="_PRE030317">#REF!</definedName>
    <definedName name="_PRE040101" localSheetId="16">#REF!</definedName>
    <definedName name="_PRE040101" localSheetId="7">#REF!</definedName>
    <definedName name="_PRE040101" localSheetId="9">#REF!</definedName>
    <definedName name="_PRE040101">#REF!</definedName>
    <definedName name="_PRE040202" localSheetId="16">#REF!</definedName>
    <definedName name="_PRE040202" localSheetId="7">#REF!</definedName>
    <definedName name="_PRE040202" localSheetId="9">#REF!</definedName>
    <definedName name="_PRE040202">#REF!</definedName>
    <definedName name="_PRE050103" localSheetId="16">#REF!</definedName>
    <definedName name="_PRE050103" localSheetId="7">#REF!</definedName>
    <definedName name="_PRE050103" localSheetId="9">#REF!</definedName>
    <definedName name="_PRE050103">#REF!</definedName>
    <definedName name="_PRE050207" localSheetId="16">#REF!</definedName>
    <definedName name="_PRE050207" localSheetId="7">#REF!</definedName>
    <definedName name="_PRE050207" localSheetId="9">#REF!</definedName>
    <definedName name="_PRE050207">#REF!</definedName>
    <definedName name="_PRE060101" localSheetId="16">#REF!</definedName>
    <definedName name="_PRE060101" localSheetId="7">#REF!</definedName>
    <definedName name="_PRE060101" localSheetId="9">#REF!</definedName>
    <definedName name="_PRE060101">#REF!</definedName>
    <definedName name="_PRE080101" localSheetId="16">#REF!</definedName>
    <definedName name="_PRE080101" localSheetId="7">#REF!</definedName>
    <definedName name="_PRE080101" localSheetId="9">#REF!</definedName>
    <definedName name="_PRE080101">#REF!</definedName>
    <definedName name="_PRE080310" localSheetId="16">#REF!</definedName>
    <definedName name="_PRE080310" localSheetId="7">#REF!</definedName>
    <definedName name="_PRE080310" localSheetId="9">#REF!</definedName>
    <definedName name="_PRE080310">#REF!</definedName>
    <definedName name="_PRE090101" localSheetId="16">#REF!</definedName>
    <definedName name="_PRE090101" localSheetId="7">#REF!</definedName>
    <definedName name="_PRE090101" localSheetId="9">#REF!</definedName>
    <definedName name="_PRE090101">#REF!</definedName>
    <definedName name="_PRE100302" localSheetId="16">#REF!</definedName>
    <definedName name="_PRE100302" localSheetId="7">#REF!</definedName>
    <definedName name="_PRE100302" localSheetId="9">#REF!</definedName>
    <definedName name="_PRE100302">#REF!</definedName>
    <definedName name="_PRE110101" localSheetId="16">#REF!</definedName>
    <definedName name="_PRE110101" localSheetId="7">#REF!</definedName>
    <definedName name="_PRE110101" localSheetId="9">#REF!</definedName>
    <definedName name="_PRE110101">#REF!</definedName>
    <definedName name="_PRE110104" localSheetId="16">#REF!</definedName>
    <definedName name="_PRE110104" localSheetId="7">#REF!</definedName>
    <definedName name="_PRE110104" localSheetId="9">#REF!</definedName>
    <definedName name="_PRE110104">#REF!</definedName>
    <definedName name="_PRE110107" localSheetId="16">#REF!</definedName>
    <definedName name="_PRE110107" localSheetId="7">#REF!</definedName>
    <definedName name="_PRE110107" localSheetId="9">#REF!</definedName>
    <definedName name="_PRE110107">#REF!</definedName>
    <definedName name="_PRE120101" localSheetId="16">#REF!</definedName>
    <definedName name="_PRE120101" localSheetId="7">#REF!</definedName>
    <definedName name="_PRE120101" localSheetId="9">#REF!</definedName>
    <definedName name="_PRE120101">#REF!</definedName>
    <definedName name="_PRE120105" localSheetId="16">#REF!</definedName>
    <definedName name="_PRE120105" localSheetId="7">#REF!</definedName>
    <definedName name="_PRE120105" localSheetId="9">#REF!</definedName>
    <definedName name="_PRE120105">#REF!</definedName>
    <definedName name="_PRE120106" localSheetId="16">#REF!</definedName>
    <definedName name="_PRE120106" localSheetId="7">#REF!</definedName>
    <definedName name="_PRE120106" localSheetId="9">#REF!</definedName>
    <definedName name="_PRE120106">#REF!</definedName>
    <definedName name="_PRE120107" localSheetId="16">#REF!</definedName>
    <definedName name="_PRE120107" localSheetId="7">#REF!</definedName>
    <definedName name="_PRE120107" localSheetId="9">#REF!</definedName>
    <definedName name="_PRE120107">#REF!</definedName>
    <definedName name="_PRE120110" localSheetId="16">#REF!</definedName>
    <definedName name="_PRE120110" localSheetId="7">#REF!</definedName>
    <definedName name="_PRE120110" localSheetId="9">#REF!</definedName>
    <definedName name="_PRE120110">#REF!</definedName>
    <definedName name="_PRE120150" localSheetId="16">#REF!</definedName>
    <definedName name="_PRE120150" localSheetId="7">#REF!</definedName>
    <definedName name="_PRE120150" localSheetId="9">#REF!</definedName>
    <definedName name="_PRE120150">#REF!</definedName>
    <definedName name="_PRE130101" localSheetId="16">#REF!</definedName>
    <definedName name="_PRE130101" localSheetId="7">#REF!</definedName>
    <definedName name="_PRE130101" localSheetId="9">#REF!</definedName>
    <definedName name="_PRE130101">#REF!</definedName>
    <definedName name="_PRE130103" localSheetId="16">#REF!</definedName>
    <definedName name="_PRE130103" localSheetId="7">#REF!</definedName>
    <definedName name="_PRE130103" localSheetId="9">#REF!</definedName>
    <definedName name="_PRE130103">#REF!</definedName>
    <definedName name="_PRE130304" localSheetId="16">#REF!</definedName>
    <definedName name="_PRE130304" localSheetId="7">#REF!</definedName>
    <definedName name="_PRE130304" localSheetId="9">#REF!</definedName>
    <definedName name="_PRE130304">#REF!</definedName>
    <definedName name="_PRE130401" localSheetId="16">#REF!</definedName>
    <definedName name="_PRE130401" localSheetId="7">#REF!</definedName>
    <definedName name="_PRE130401" localSheetId="9">#REF!</definedName>
    <definedName name="_PRE130401">#REF!</definedName>
    <definedName name="_PRE140102" localSheetId="16">#REF!</definedName>
    <definedName name="_PRE140102" localSheetId="7">#REF!</definedName>
    <definedName name="_PRE140102" localSheetId="9">#REF!</definedName>
    <definedName name="_PRE140102">#REF!</definedName>
    <definedName name="_PRE140109" localSheetId="16">#REF!</definedName>
    <definedName name="_PRE140109" localSheetId="7">#REF!</definedName>
    <definedName name="_PRE140109" localSheetId="9">#REF!</definedName>
    <definedName name="_PRE140109">#REF!</definedName>
    <definedName name="_PRE140113" localSheetId="16">#REF!</definedName>
    <definedName name="_PRE140113" localSheetId="7">#REF!</definedName>
    <definedName name="_PRE140113" localSheetId="9">#REF!</definedName>
    <definedName name="_PRE140113">#REF!</definedName>
    <definedName name="_PRE140122" localSheetId="16">#REF!</definedName>
    <definedName name="_PRE140122" localSheetId="7">#REF!</definedName>
    <definedName name="_PRE140122" localSheetId="9">#REF!</definedName>
    <definedName name="_PRE140122">#REF!</definedName>
    <definedName name="_PRE140126" localSheetId="16">#REF!</definedName>
    <definedName name="_PRE140126" localSheetId="7">#REF!</definedName>
    <definedName name="_PRE140126" localSheetId="9">#REF!</definedName>
    <definedName name="_PRE140126">#REF!</definedName>
    <definedName name="_PRE140129" localSheetId="16">#REF!</definedName>
    <definedName name="_PRE140129" localSheetId="7">#REF!</definedName>
    <definedName name="_PRE140129" localSheetId="9">#REF!</definedName>
    <definedName name="_PRE140129">#REF!</definedName>
    <definedName name="_PRE140135" localSheetId="16">#REF!</definedName>
    <definedName name="_PRE140135" localSheetId="7">#REF!</definedName>
    <definedName name="_PRE140135" localSheetId="9">#REF!</definedName>
    <definedName name="_PRE140135">#REF!</definedName>
    <definedName name="_PRE140143" localSheetId="16">#REF!</definedName>
    <definedName name="_PRE140143" localSheetId="7">#REF!</definedName>
    <definedName name="_PRE140143" localSheetId="9">#REF!</definedName>
    <definedName name="_PRE140143">#REF!</definedName>
    <definedName name="_PRE140145" localSheetId="16">#REF!</definedName>
    <definedName name="_PRE140145" localSheetId="7">#REF!</definedName>
    <definedName name="_PRE140145" localSheetId="9">#REF!</definedName>
    <definedName name="_PRE140145">#REF!</definedName>
    <definedName name="_PRE150130" localSheetId="16">#REF!</definedName>
    <definedName name="_PRE150130" localSheetId="7">#REF!</definedName>
    <definedName name="_PRE150130" localSheetId="9">#REF!</definedName>
    <definedName name="_PRE150130">#REF!</definedName>
    <definedName name="_PRE170101" localSheetId="16">#REF!</definedName>
    <definedName name="_PRE170101" localSheetId="7">#REF!</definedName>
    <definedName name="_PRE170101" localSheetId="9">#REF!</definedName>
    <definedName name="_PRE170101">#REF!</definedName>
    <definedName name="_PRE170102" localSheetId="16">#REF!</definedName>
    <definedName name="_PRE170102" localSheetId="7">#REF!</definedName>
    <definedName name="_PRE170102" localSheetId="9">#REF!</definedName>
    <definedName name="_PRE170102">#REF!</definedName>
    <definedName name="_PRE170103" localSheetId="16">#REF!</definedName>
    <definedName name="_PRE170103" localSheetId="7">#REF!</definedName>
    <definedName name="_PRE170103" localSheetId="9">#REF!</definedName>
    <definedName name="_PRE170103">#REF!</definedName>
    <definedName name="_QUA010201" localSheetId="16">#REF!</definedName>
    <definedName name="_QUA010201" localSheetId="7">#REF!</definedName>
    <definedName name="_QUA010201" localSheetId="9">#REF!</definedName>
    <definedName name="_QUA010201">#REF!</definedName>
    <definedName name="_QUA010202" localSheetId="16">#REF!</definedName>
    <definedName name="_QUA010202" localSheetId="7">#REF!</definedName>
    <definedName name="_QUA010202" localSheetId="9">#REF!</definedName>
    <definedName name="_QUA010202">#REF!</definedName>
    <definedName name="_QUA010205" localSheetId="16">#REF!</definedName>
    <definedName name="_QUA010205" localSheetId="7">#REF!</definedName>
    <definedName name="_QUA010205" localSheetId="9">#REF!</definedName>
    <definedName name="_QUA010205">#REF!</definedName>
    <definedName name="_QUA010206" localSheetId="16">#REF!</definedName>
    <definedName name="_QUA010206" localSheetId="7">#REF!</definedName>
    <definedName name="_QUA010206" localSheetId="9">#REF!</definedName>
    <definedName name="_QUA010206">#REF!</definedName>
    <definedName name="_QUA010210" localSheetId="16">#REF!</definedName>
    <definedName name="_QUA010210" localSheetId="7">#REF!</definedName>
    <definedName name="_QUA010210" localSheetId="9">#REF!</definedName>
    <definedName name="_QUA010210">#REF!</definedName>
    <definedName name="_QUA010301" localSheetId="16">#REF!</definedName>
    <definedName name="_QUA010301" localSheetId="7">#REF!</definedName>
    <definedName name="_QUA010301" localSheetId="9">#REF!</definedName>
    <definedName name="_QUA010301">#REF!</definedName>
    <definedName name="_QUA010401" localSheetId="16">#REF!</definedName>
    <definedName name="_QUA010401" localSheetId="7">#REF!</definedName>
    <definedName name="_QUA010401" localSheetId="9">#REF!</definedName>
    <definedName name="_QUA010401">#REF!</definedName>
    <definedName name="_QUA010402" localSheetId="16">#REF!</definedName>
    <definedName name="_QUA010402" localSheetId="7">#REF!</definedName>
    <definedName name="_QUA010402" localSheetId="9">#REF!</definedName>
    <definedName name="_QUA010402">#REF!</definedName>
    <definedName name="_QUA010407" localSheetId="16">#REF!</definedName>
    <definedName name="_QUA010407" localSheetId="7">#REF!</definedName>
    <definedName name="_QUA010407" localSheetId="9">#REF!</definedName>
    <definedName name="_QUA010407">#REF!</definedName>
    <definedName name="_QUA010413" localSheetId="16">#REF!</definedName>
    <definedName name="_QUA010413" localSheetId="7">#REF!</definedName>
    <definedName name="_QUA010413" localSheetId="9">#REF!</definedName>
    <definedName name="_QUA010413">#REF!</definedName>
    <definedName name="_QUA010501" localSheetId="16">#REF!</definedName>
    <definedName name="_QUA010501" localSheetId="7">#REF!</definedName>
    <definedName name="_QUA010501" localSheetId="9">#REF!</definedName>
    <definedName name="_QUA010501">#REF!</definedName>
    <definedName name="_QUA010503" localSheetId="16">#REF!</definedName>
    <definedName name="_QUA010503" localSheetId="7">#REF!</definedName>
    <definedName name="_QUA010503" localSheetId="9">#REF!</definedName>
    <definedName name="_QUA010503">#REF!</definedName>
    <definedName name="_QUA010505" localSheetId="16">#REF!</definedName>
    <definedName name="_QUA010505" localSheetId="7">#REF!</definedName>
    <definedName name="_QUA010505" localSheetId="9">#REF!</definedName>
    <definedName name="_QUA010505">#REF!</definedName>
    <definedName name="_QUA010509" localSheetId="16">#REF!</definedName>
    <definedName name="_QUA010509" localSheetId="7">#REF!</definedName>
    <definedName name="_QUA010509" localSheetId="9">#REF!</definedName>
    <definedName name="_QUA010509">#REF!</definedName>
    <definedName name="_QUA010512" localSheetId="16">#REF!</definedName>
    <definedName name="_QUA010512" localSheetId="7">#REF!</definedName>
    <definedName name="_QUA010512" localSheetId="9">#REF!</definedName>
    <definedName name="_QUA010512">#REF!</definedName>
    <definedName name="_QUA010518" localSheetId="16">#REF!</definedName>
    <definedName name="_QUA010518" localSheetId="7">#REF!</definedName>
    <definedName name="_QUA010518" localSheetId="9">#REF!</definedName>
    <definedName name="_QUA010518">#REF!</definedName>
    <definedName name="_QUA010519" localSheetId="16">#REF!</definedName>
    <definedName name="_QUA010519" localSheetId="7">#REF!</definedName>
    <definedName name="_QUA010519" localSheetId="9">#REF!</definedName>
    <definedName name="_QUA010519">#REF!</definedName>
    <definedName name="_QUA010521" localSheetId="16">#REF!</definedName>
    <definedName name="_QUA010521" localSheetId="7">#REF!</definedName>
    <definedName name="_QUA010521" localSheetId="9">#REF!</definedName>
    <definedName name="_QUA010521">#REF!</definedName>
    <definedName name="_QUA010523" localSheetId="16">#REF!</definedName>
    <definedName name="_QUA010523" localSheetId="7">#REF!</definedName>
    <definedName name="_QUA010523" localSheetId="9">#REF!</definedName>
    <definedName name="_QUA010523">#REF!</definedName>
    <definedName name="_QUA010532" localSheetId="16">#REF!</definedName>
    <definedName name="_QUA010532" localSheetId="7">#REF!</definedName>
    <definedName name="_QUA010532" localSheetId="9">#REF!</definedName>
    <definedName name="_QUA010532">#REF!</definedName>
    <definedName name="_QUA010533" localSheetId="16">#REF!</definedName>
    <definedName name="_QUA010533" localSheetId="7">#REF!</definedName>
    <definedName name="_QUA010533" localSheetId="9">#REF!</definedName>
    <definedName name="_QUA010533">#REF!</definedName>
    <definedName name="_QUA010536" localSheetId="16">#REF!</definedName>
    <definedName name="_QUA010536" localSheetId="7">#REF!</definedName>
    <definedName name="_QUA010536" localSheetId="9">#REF!</definedName>
    <definedName name="_QUA010536">#REF!</definedName>
    <definedName name="_QUA010701" localSheetId="16">#REF!</definedName>
    <definedName name="_QUA010701" localSheetId="7">#REF!</definedName>
    <definedName name="_QUA010701" localSheetId="9">#REF!</definedName>
    <definedName name="_QUA010701">#REF!</definedName>
    <definedName name="_QUA010703" localSheetId="16">#REF!</definedName>
    <definedName name="_QUA010703" localSheetId="7">#REF!</definedName>
    <definedName name="_QUA010703" localSheetId="9">#REF!</definedName>
    <definedName name="_QUA010703">#REF!</definedName>
    <definedName name="_QUA010705" localSheetId="16">#REF!</definedName>
    <definedName name="_QUA010705" localSheetId="7">#REF!</definedName>
    <definedName name="_QUA010705" localSheetId="9">#REF!</definedName>
    <definedName name="_QUA010705">#REF!</definedName>
    <definedName name="_QUA010708" localSheetId="16">#REF!</definedName>
    <definedName name="_QUA010708" localSheetId="7">#REF!</definedName>
    <definedName name="_QUA010708" localSheetId="9">#REF!</definedName>
    <definedName name="_QUA010708">#REF!</definedName>
    <definedName name="_QUA010710" localSheetId="16">#REF!</definedName>
    <definedName name="_QUA010710" localSheetId="7">#REF!</definedName>
    <definedName name="_QUA010710" localSheetId="9">#REF!</definedName>
    <definedName name="_QUA010710">#REF!</definedName>
    <definedName name="_QUA010712" localSheetId="16">#REF!</definedName>
    <definedName name="_QUA010712" localSheetId="7">#REF!</definedName>
    <definedName name="_QUA010712" localSheetId="9">#REF!</definedName>
    <definedName name="_QUA010712">#REF!</definedName>
    <definedName name="_QUA010717" localSheetId="16">#REF!</definedName>
    <definedName name="_QUA010717" localSheetId="7">#REF!</definedName>
    <definedName name="_QUA010717" localSheetId="9">#REF!</definedName>
    <definedName name="_QUA010717">#REF!</definedName>
    <definedName name="_QUA010718" localSheetId="16">#REF!</definedName>
    <definedName name="_QUA010718" localSheetId="7">#REF!</definedName>
    <definedName name="_QUA010718" localSheetId="9">#REF!</definedName>
    <definedName name="_QUA010718">#REF!</definedName>
    <definedName name="_QUA020201" localSheetId="16">#REF!</definedName>
    <definedName name="_QUA020201" localSheetId="7">#REF!</definedName>
    <definedName name="_QUA020201" localSheetId="9">#REF!</definedName>
    <definedName name="_QUA020201">#REF!</definedName>
    <definedName name="_QUA020205" localSheetId="16">#REF!</definedName>
    <definedName name="_QUA020205" localSheetId="7">#REF!</definedName>
    <definedName name="_QUA020205" localSheetId="9">#REF!</definedName>
    <definedName name="_QUA020205">#REF!</definedName>
    <definedName name="_QUA020211" localSheetId="16">#REF!</definedName>
    <definedName name="_QUA020211" localSheetId="7">#REF!</definedName>
    <definedName name="_QUA020211" localSheetId="9">#REF!</definedName>
    <definedName name="_QUA020211">#REF!</definedName>
    <definedName name="_QUA020217" localSheetId="16">#REF!</definedName>
    <definedName name="_QUA020217" localSheetId="7">#REF!</definedName>
    <definedName name="_QUA020217" localSheetId="9">#REF!</definedName>
    <definedName name="_QUA020217">#REF!</definedName>
    <definedName name="_QUA030102" localSheetId="16">#REF!</definedName>
    <definedName name="_QUA030102" localSheetId="7">#REF!</definedName>
    <definedName name="_QUA030102" localSheetId="9">#REF!</definedName>
    <definedName name="_QUA030102">#REF!</definedName>
    <definedName name="_QUA030201" localSheetId="16">#REF!</definedName>
    <definedName name="_QUA030201" localSheetId="7">#REF!</definedName>
    <definedName name="_QUA030201" localSheetId="9">#REF!</definedName>
    <definedName name="_QUA030201">#REF!</definedName>
    <definedName name="_QUA030303" localSheetId="16">#REF!</definedName>
    <definedName name="_QUA030303" localSheetId="7">#REF!</definedName>
    <definedName name="_QUA030303" localSheetId="9">#REF!</definedName>
    <definedName name="_QUA030303">#REF!</definedName>
    <definedName name="_QUA030317" localSheetId="16">#REF!</definedName>
    <definedName name="_QUA030317" localSheetId="7">#REF!</definedName>
    <definedName name="_QUA030317" localSheetId="9">#REF!</definedName>
    <definedName name="_QUA030317">#REF!</definedName>
    <definedName name="_QUA040101" localSheetId="16">#REF!</definedName>
    <definedName name="_QUA040101" localSheetId="7">#REF!</definedName>
    <definedName name="_QUA040101" localSheetId="9">#REF!</definedName>
    <definedName name="_QUA040101">#REF!</definedName>
    <definedName name="_QUA040202" localSheetId="16">#REF!</definedName>
    <definedName name="_QUA040202" localSheetId="7">#REF!</definedName>
    <definedName name="_QUA040202" localSheetId="9">#REF!</definedName>
    <definedName name="_QUA040202">#REF!</definedName>
    <definedName name="_QUA050103" localSheetId="16">#REF!</definedName>
    <definedName name="_QUA050103" localSheetId="7">#REF!</definedName>
    <definedName name="_QUA050103" localSheetId="9">#REF!</definedName>
    <definedName name="_QUA050103">#REF!</definedName>
    <definedName name="_QUA050207" localSheetId="16">#REF!</definedName>
    <definedName name="_QUA050207" localSheetId="7">#REF!</definedName>
    <definedName name="_QUA050207" localSheetId="9">#REF!</definedName>
    <definedName name="_QUA050207">#REF!</definedName>
    <definedName name="_QUA060101" localSheetId="16">#REF!</definedName>
    <definedName name="_QUA060101" localSheetId="7">#REF!</definedName>
    <definedName name="_QUA060101" localSheetId="9">#REF!</definedName>
    <definedName name="_QUA060101">#REF!</definedName>
    <definedName name="_QUA080101" localSheetId="16">#REF!</definedName>
    <definedName name="_QUA080101" localSheetId="7">#REF!</definedName>
    <definedName name="_QUA080101" localSheetId="9">#REF!</definedName>
    <definedName name="_QUA080101">#REF!</definedName>
    <definedName name="_QUA080310" localSheetId="16">#REF!</definedName>
    <definedName name="_QUA080310" localSheetId="7">#REF!</definedName>
    <definedName name="_QUA080310" localSheetId="9">#REF!</definedName>
    <definedName name="_QUA080310">#REF!</definedName>
    <definedName name="_QUA090101" localSheetId="16">#REF!</definedName>
    <definedName name="_QUA090101" localSheetId="7">#REF!</definedName>
    <definedName name="_QUA090101" localSheetId="9">#REF!</definedName>
    <definedName name="_QUA090101">#REF!</definedName>
    <definedName name="_QUA100302" localSheetId="16">#REF!</definedName>
    <definedName name="_QUA100302" localSheetId="7">#REF!</definedName>
    <definedName name="_QUA100302" localSheetId="9">#REF!</definedName>
    <definedName name="_QUA100302">#REF!</definedName>
    <definedName name="_QUA110101" localSheetId="16">#REF!</definedName>
    <definedName name="_QUA110101" localSheetId="7">#REF!</definedName>
    <definedName name="_QUA110101" localSheetId="9">#REF!</definedName>
    <definedName name="_QUA110101">#REF!</definedName>
    <definedName name="_QUA110104" localSheetId="16">#REF!</definedName>
    <definedName name="_QUA110104" localSheetId="7">#REF!</definedName>
    <definedName name="_QUA110104" localSheetId="9">#REF!</definedName>
    <definedName name="_QUA110104">#REF!</definedName>
    <definedName name="_QUA110107" localSheetId="16">#REF!</definedName>
    <definedName name="_QUA110107" localSheetId="7">#REF!</definedName>
    <definedName name="_QUA110107" localSheetId="9">#REF!</definedName>
    <definedName name="_QUA110107">#REF!</definedName>
    <definedName name="_QUA120101" localSheetId="16">#REF!</definedName>
    <definedName name="_QUA120101" localSheetId="7">#REF!</definedName>
    <definedName name="_QUA120101" localSheetId="9">#REF!</definedName>
    <definedName name="_QUA120101">#REF!</definedName>
    <definedName name="_QUA120105" localSheetId="16">#REF!</definedName>
    <definedName name="_QUA120105" localSheetId="7">#REF!</definedName>
    <definedName name="_QUA120105" localSheetId="9">#REF!</definedName>
    <definedName name="_QUA120105">#REF!</definedName>
    <definedName name="_QUA120106" localSheetId="16">#REF!</definedName>
    <definedName name="_QUA120106" localSheetId="7">#REF!</definedName>
    <definedName name="_QUA120106" localSheetId="9">#REF!</definedName>
    <definedName name="_QUA120106">#REF!</definedName>
    <definedName name="_QUA120107" localSheetId="16">#REF!</definedName>
    <definedName name="_QUA120107" localSheetId="7">#REF!</definedName>
    <definedName name="_QUA120107" localSheetId="9">#REF!</definedName>
    <definedName name="_QUA120107">#REF!</definedName>
    <definedName name="_QUA120110" localSheetId="16">#REF!</definedName>
    <definedName name="_QUA120110" localSheetId="7">#REF!</definedName>
    <definedName name="_QUA120110" localSheetId="9">#REF!</definedName>
    <definedName name="_QUA120110">#REF!</definedName>
    <definedName name="_QUA120150" localSheetId="16">#REF!</definedName>
    <definedName name="_QUA120150" localSheetId="7">#REF!</definedName>
    <definedName name="_QUA120150" localSheetId="9">#REF!</definedName>
    <definedName name="_QUA120150">#REF!</definedName>
    <definedName name="_QUA130101" localSheetId="16">#REF!</definedName>
    <definedName name="_QUA130101" localSheetId="7">#REF!</definedName>
    <definedName name="_QUA130101" localSheetId="9">#REF!</definedName>
    <definedName name="_QUA130101">#REF!</definedName>
    <definedName name="_QUA130103" localSheetId="16">#REF!</definedName>
    <definedName name="_QUA130103" localSheetId="7">#REF!</definedName>
    <definedName name="_QUA130103" localSheetId="9">#REF!</definedName>
    <definedName name="_QUA130103">#REF!</definedName>
    <definedName name="_QUA130304" localSheetId="16">#REF!</definedName>
    <definedName name="_QUA130304" localSheetId="7">#REF!</definedName>
    <definedName name="_QUA130304" localSheetId="9">#REF!</definedName>
    <definedName name="_QUA130304">#REF!</definedName>
    <definedName name="_QUA130401" localSheetId="16">#REF!</definedName>
    <definedName name="_QUA130401" localSheetId="7">#REF!</definedName>
    <definedName name="_QUA130401" localSheetId="9">#REF!</definedName>
    <definedName name="_QUA130401">#REF!</definedName>
    <definedName name="_QUA140102" localSheetId="16">#REF!</definedName>
    <definedName name="_QUA140102" localSheetId="7">#REF!</definedName>
    <definedName name="_QUA140102" localSheetId="9">#REF!</definedName>
    <definedName name="_QUA140102">#REF!</definedName>
    <definedName name="_QUA140109" localSheetId="16">#REF!</definedName>
    <definedName name="_QUA140109" localSheetId="7">#REF!</definedName>
    <definedName name="_QUA140109" localSheetId="9">#REF!</definedName>
    <definedName name="_QUA140109">#REF!</definedName>
    <definedName name="_QUA140113" localSheetId="16">#REF!</definedName>
    <definedName name="_QUA140113" localSheetId="7">#REF!</definedName>
    <definedName name="_QUA140113" localSheetId="9">#REF!</definedName>
    <definedName name="_QUA140113">#REF!</definedName>
    <definedName name="_QUA140122" localSheetId="16">#REF!</definedName>
    <definedName name="_QUA140122" localSheetId="7">#REF!</definedName>
    <definedName name="_QUA140122" localSheetId="9">#REF!</definedName>
    <definedName name="_QUA140122">#REF!</definedName>
    <definedName name="_QUA140126" localSheetId="16">#REF!</definedName>
    <definedName name="_QUA140126" localSheetId="7">#REF!</definedName>
    <definedName name="_QUA140126" localSheetId="9">#REF!</definedName>
    <definedName name="_QUA140126">#REF!</definedName>
    <definedName name="_QUA140129" localSheetId="16">#REF!</definedName>
    <definedName name="_QUA140129" localSheetId="7">#REF!</definedName>
    <definedName name="_QUA140129" localSheetId="9">#REF!</definedName>
    <definedName name="_QUA140129">#REF!</definedName>
    <definedName name="_QUA140135" localSheetId="16">#REF!</definedName>
    <definedName name="_QUA140135" localSheetId="7">#REF!</definedName>
    <definedName name="_QUA140135" localSheetId="9">#REF!</definedName>
    <definedName name="_QUA140135">#REF!</definedName>
    <definedName name="_QUA140143" localSheetId="16">#REF!</definedName>
    <definedName name="_QUA140143" localSheetId="7">#REF!</definedName>
    <definedName name="_QUA140143" localSheetId="9">#REF!</definedName>
    <definedName name="_QUA140143">#REF!</definedName>
    <definedName name="_QUA140145" localSheetId="16">#REF!</definedName>
    <definedName name="_QUA140145" localSheetId="7">#REF!</definedName>
    <definedName name="_QUA140145" localSheetId="9">#REF!</definedName>
    <definedName name="_QUA140145">#REF!</definedName>
    <definedName name="_QUA150130" localSheetId="16">#REF!</definedName>
    <definedName name="_QUA150130" localSheetId="7">#REF!</definedName>
    <definedName name="_QUA150130" localSheetId="9">#REF!</definedName>
    <definedName name="_QUA150130">#REF!</definedName>
    <definedName name="_QUA170101" localSheetId="16">#REF!</definedName>
    <definedName name="_QUA170101" localSheetId="7">#REF!</definedName>
    <definedName name="_QUA170101" localSheetId="9">#REF!</definedName>
    <definedName name="_QUA170101">#REF!</definedName>
    <definedName name="_QUA170102" localSheetId="16">#REF!</definedName>
    <definedName name="_QUA170102" localSheetId="7">#REF!</definedName>
    <definedName name="_QUA170102" localSheetId="9">#REF!</definedName>
    <definedName name="_QUA170102">#REF!</definedName>
    <definedName name="_QUA170103" localSheetId="16">#REF!</definedName>
    <definedName name="_QUA170103" localSheetId="7">#REF!</definedName>
    <definedName name="_QUA170103" localSheetId="9">#REF!</definedName>
    <definedName name="_QUA170103">#REF!</definedName>
    <definedName name="_R" localSheetId="16">#REF!</definedName>
    <definedName name="_R" localSheetId="7">#REF!</definedName>
    <definedName name="_R" localSheetId="9">#REF!</definedName>
    <definedName name="_R">#REF!</definedName>
    <definedName name="_REC11100" localSheetId="16">#REF!</definedName>
    <definedName name="_REC11100" localSheetId="7">#REF!</definedName>
    <definedName name="_REC11100" localSheetId="9">#REF!</definedName>
    <definedName name="_REC11100">#REF!</definedName>
    <definedName name="_REC11110" localSheetId="16">#REF!</definedName>
    <definedName name="_REC11110" localSheetId="7">#REF!</definedName>
    <definedName name="_REC11110" localSheetId="9">#REF!</definedName>
    <definedName name="_REC11110">#REF!</definedName>
    <definedName name="_REC11115" localSheetId="16">#REF!</definedName>
    <definedName name="_REC11115" localSheetId="7">#REF!</definedName>
    <definedName name="_REC11115" localSheetId="9">#REF!</definedName>
    <definedName name="_REC11115">#REF!</definedName>
    <definedName name="_REC11125" localSheetId="16">#REF!</definedName>
    <definedName name="_REC11125" localSheetId="7">#REF!</definedName>
    <definedName name="_REC11125" localSheetId="9">#REF!</definedName>
    <definedName name="_REC11125">#REF!</definedName>
    <definedName name="_REC11130" localSheetId="16">#REF!</definedName>
    <definedName name="_REC11130" localSheetId="7">#REF!</definedName>
    <definedName name="_REC11130" localSheetId="9">#REF!</definedName>
    <definedName name="_REC11130">#REF!</definedName>
    <definedName name="_REC11135" localSheetId="16">#REF!</definedName>
    <definedName name="_REC11135" localSheetId="7">#REF!</definedName>
    <definedName name="_REC11135" localSheetId="9">#REF!</definedName>
    <definedName name="_REC11135">#REF!</definedName>
    <definedName name="_REC11145" localSheetId="16">#REF!</definedName>
    <definedName name="_REC11145" localSheetId="7">#REF!</definedName>
    <definedName name="_REC11145" localSheetId="9">#REF!</definedName>
    <definedName name="_REC11145">#REF!</definedName>
    <definedName name="_REC11150" localSheetId="16">#REF!</definedName>
    <definedName name="_REC11150" localSheetId="7">#REF!</definedName>
    <definedName name="_REC11150" localSheetId="9">#REF!</definedName>
    <definedName name="_REC11150">#REF!</definedName>
    <definedName name="_REC11165" localSheetId="16">#REF!</definedName>
    <definedName name="_REC11165" localSheetId="7">#REF!</definedName>
    <definedName name="_REC11165" localSheetId="9">#REF!</definedName>
    <definedName name="_REC11165">#REF!</definedName>
    <definedName name="_REC11170" localSheetId="16">#REF!</definedName>
    <definedName name="_REC11170" localSheetId="7">#REF!</definedName>
    <definedName name="_REC11170" localSheetId="9">#REF!</definedName>
    <definedName name="_REC11170">#REF!</definedName>
    <definedName name="_REC11180" localSheetId="16">#REF!</definedName>
    <definedName name="_REC11180" localSheetId="7">#REF!</definedName>
    <definedName name="_REC11180" localSheetId="9">#REF!</definedName>
    <definedName name="_REC11180">#REF!</definedName>
    <definedName name="_REC11185" localSheetId="16">#REF!</definedName>
    <definedName name="_REC11185" localSheetId="7">#REF!</definedName>
    <definedName name="_REC11185" localSheetId="9">#REF!</definedName>
    <definedName name="_REC11185">#REF!</definedName>
    <definedName name="_REC11220" localSheetId="16">#REF!</definedName>
    <definedName name="_REC11220" localSheetId="7">#REF!</definedName>
    <definedName name="_REC11220" localSheetId="9">#REF!</definedName>
    <definedName name="_REC11220">#REF!</definedName>
    <definedName name="_REC12105" localSheetId="16">#REF!</definedName>
    <definedName name="_REC12105" localSheetId="7">#REF!</definedName>
    <definedName name="_REC12105" localSheetId="9">#REF!</definedName>
    <definedName name="_REC12105">#REF!</definedName>
    <definedName name="_REC12555" localSheetId="16">#REF!</definedName>
    <definedName name="_REC12555" localSheetId="7">#REF!</definedName>
    <definedName name="_REC12555" localSheetId="9">#REF!</definedName>
    <definedName name="_REC12555">#REF!</definedName>
    <definedName name="_REC12570" localSheetId="16">#REF!</definedName>
    <definedName name="_REC12570" localSheetId="7">#REF!</definedName>
    <definedName name="_REC12570" localSheetId="9">#REF!</definedName>
    <definedName name="_REC12570">#REF!</definedName>
    <definedName name="_REC12575" localSheetId="16">#REF!</definedName>
    <definedName name="_REC12575" localSheetId="7">#REF!</definedName>
    <definedName name="_REC12575" localSheetId="9">#REF!</definedName>
    <definedName name="_REC12575">#REF!</definedName>
    <definedName name="_REC12580" localSheetId="16">#REF!</definedName>
    <definedName name="_REC12580" localSheetId="7">#REF!</definedName>
    <definedName name="_REC12580" localSheetId="9">#REF!</definedName>
    <definedName name="_REC12580">#REF!</definedName>
    <definedName name="_REC12600" localSheetId="16">#REF!</definedName>
    <definedName name="_REC12600" localSheetId="7">#REF!</definedName>
    <definedName name="_REC12600" localSheetId="9">#REF!</definedName>
    <definedName name="_REC12600">#REF!</definedName>
    <definedName name="_REC12610" localSheetId="16">#REF!</definedName>
    <definedName name="_REC12610" localSheetId="7">#REF!</definedName>
    <definedName name="_REC12610" localSheetId="9">#REF!</definedName>
    <definedName name="_REC12610">#REF!</definedName>
    <definedName name="_REC12630" localSheetId="16">#REF!</definedName>
    <definedName name="_REC12630" localSheetId="7">#REF!</definedName>
    <definedName name="_REC12630" localSheetId="9">#REF!</definedName>
    <definedName name="_REC12630">#REF!</definedName>
    <definedName name="_REC12631" localSheetId="16">#REF!</definedName>
    <definedName name="_REC12631" localSheetId="7">#REF!</definedName>
    <definedName name="_REC12631" localSheetId="9">#REF!</definedName>
    <definedName name="_REC12631">#REF!</definedName>
    <definedName name="_REC12640" localSheetId="16">#REF!</definedName>
    <definedName name="_REC12640" localSheetId="7">#REF!</definedName>
    <definedName name="_REC12640" localSheetId="9">#REF!</definedName>
    <definedName name="_REC12640">#REF!</definedName>
    <definedName name="_REC12645" localSheetId="16">#REF!</definedName>
    <definedName name="_REC12645" localSheetId="7">#REF!</definedName>
    <definedName name="_REC12645" localSheetId="9">#REF!</definedName>
    <definedName name="_REC12645">#REF!</definedName>
    <definedName name="_REC12665" localSheetId="16">#REF!</definedName>
    <definedName name="_REC12665" localSheetId="7">#REF!</definedName>
    <definedName name="_REC12665" localSheetId="9">#REF!</definedName>
    <definedName name="_REC12665">#REF!</definedName>
    <definedName name="_REC12690" localSheetId="16">#REF!</definedName>
    <definedName name="_REC12690" localSheetId="7">#REF!</definedName>
    <definedName name="_REC12690" localSheetId="9">#REF!</definedName>
    <definedName name="_REC12690">#REF!</definedName>
    <definedName name="_REC12700" localSheetId="16">#REF!</definedName>
    <definedName name="_REC12700" localSheetId="7">#REF!</definedName>
    <definedName name="_REC12700" localSheetId="9">#REF!</definedName>
    <definedName name="_REC12700">#REF!</definedName>
    <definedName name="_REC12710" localSheetId="16">#REF!</definedName>
    <definedName name="_REC12710" localSheetId="7">#REF!</definedName>
    <definedName name="_REC12710" localSheetId="9">#REF!</definedName>
    <definedName name="_REC12710">#REF!</definedName>
    <definedName name="_REC13111" localSheetId="16">#REF!</definedName>
    <definedName name="_REC13111" localSheetId="7">#REF!</definedName>
    <definedName name="_REC13111" localSheetId="9">#REF!</definedName>
    <definedName name="_REC13111">#REF!</definedName>
    <definedName name="_REC13112" localSheetId="16">#REF!</definedName>
    <definedName name="_REC13112" localSheetId="7">#REF!</definedName>
    <definedName name="_REC13112" localSheetId="9">#REF!</definedName>
    <definedName name="_REC13112">#REF!</definedName>
    <definedName name="_REC13121" localSheetId="16">#REF!</definedName>
    <definedName name="_REC13121" localSheetId="7">#REF!</definedName>
    <definedName name="_REC13121" localSheetId="9">#REF!</definedName>
    <definedName name="_REC13121">#REF!</definedName>
    <definedName name="_REC13720" localSheetId="16">#REF!</definedName>
    <definedName name="_REC13720" localSheetId="7">#REF!</definedName>
    <definedName name="_REC13720" localSheetId="9">#REF!</definedName>
    <definedName name="_REC13720">#REF!</definedName>
    <definedName name="_REC14100" localSheetId="16">#REF!</definedName>
    <definedName name="_REC14100" localSheetId="7">#REF!</definedName>
    <definedName name="_REC14100" localSheetId="9">#REF!</definedName>
    <definedName name="_REC14100">#REF!</definedName>
    <definedName name="_REC14161" localSheetId="16">#REF!</definedName>
    <definedName name="_REC14161" localSheetId="7">#REF!</definedName>
    <definedName name="_REC14161" localSheetId="9">#REF!</definedName>
    <definedName name="_REC14161">#REF!</definedName>
    <definedName name="_REC14195" localSheetId="16">#REF!</definedName>
    <definedName name="_REC14195" localSheetId="7">#REF!</definedName>
    <definedName name="_REC14195" localSheetId="9">#REF!</definedName>
    <definedName name="_REC14195">#REF!</definedName>
    <definedName name="_REC14205" localSheetId="16">#REF!</definedName>
    <definedName name="_REC14205" localSheetId="7">#REF!</definedName>
    <definedName name="_REC14205" localSheetId="9">#REF!</definedName>
    <definedName name="_REC14205">#REF!</definedName>
    <definedName name="_REC14260" localSheetId="16">#REF!</definedName>
    <definedName name="_REC14260" localSheetId="7">#REF!</definedName>
    <definedName name="_REC14260" localSheetId="9">#REF!</definedName>
    <definedName name="_REC14260">#REF!</definedName>
    <definedName name="_REC14500" localSheetId="16">#REF!</definedName>
    <definedName name="_REC14500" localSheetId="7">#REF!</definedName>
    <definedName name="_REC14500" localSheetId="9">#REF!</definedName>
    <definedName name="_REC14500">#REF!</definedName>
    <definedName name="_REC14515" localSheetId="16">#REF!</definedName>
    <definedName name="_REC14515" localSheetId="7">#REF!</definedName>
    <definedName name="_REC14515" localSheetId="9">#REF!</definedName>
    <definedName name="_REC14515">#REF!</definedName>
    <definedName name="_REC14555" localSheetId="16">#REF!</definedName>
    <definedName name="_REC14555" localSheetId="7">#REF!</definedName>
    <definedName name="_REC14555" localSheetId="9">#REF!</definedName>
    <definedName name="_REC14555">#REF!</definedName>
    <definedName name="_REC14565" localSheetId="16">#REF!</definedName>
    <definedName name="_REC14565" localSheetId="7">#REF!</definedName>
    <definedName name="_REC14565" localSheetId="9">#REF!</definedName>
    <definedName name="_REC14565">#REF!</definedName>
    <definedName name="_REC15135" localSheetId="16">#REF!</definedName>
    <definedName name="_REC15135" localSheetId="7">#REF!</definedName>
    <definedName name="_REC15135" localSheetId="9">#REF!</definedName>
    <definedName name="_REC15135">#REF!</definedName>
    <definedName name="_REC15140" localSheetId="16">#REF!</definedName>
    <definedName name="_REC15140" localSheetId="7">#REF!</definedName>
    <definedName name="_REC15140" localSheetId="9">#REF!</definedName>
    <definedName name="_REC15140">#REF!</definedName>
    <definedName name="_REC15195" localSheetId="16">#REF!</definedName>
    <definedName name="_REC15195" localSheetId="7">#REF!</definedName>
    <definedName name="_REC15195" localSheetId="9">#REF!</definedName>
    <definedName name="_REC15195">#REF!</definedName>
    <definedName name="_REC15225" localSheetId="16">#REF!</definedName>
    <definedName name="_REC15225" localSheetId="7">#REF!</definedName>
    <definedName name="_REC15225" localSheetId="9">#REF!</definedName>
    <definedName name="_REC15225">#REF!</definedName>
    <definedName name="_REC15230" localSheetId="16">#REF!</definedName>
    <definedName name="_REC15230" localSheetId="7">#REF!</definedName>
    <definedName name="_REC15230" localSheetId="9">#REF!</definedName>
    <definedName name="_REC15230">#REF!</definedName>
    <definedName name="_REC15515" localSheetId="16">#REF!</definedName>
    <definedName name="_REC15515" localSheetId="7">#REF!</definedName>
    <definedName name="_REC15515" localSheetId="9">#REF!</definedName>
    <definedName name="_REC15515">#REF!</definedName>
    <definedName name="_REC15560" localSheetId="16">#REF!</definedName>
    <definedName name="_REC15560" localSheetId="7">#REF!</definedName>
    <definedName name="_REC15560" localSheetId="9">#REF!</definedName>
    <definedName name="_REC15560">#REF!</definedName>
    <definedName name="_REC15565" localSheetId="16">#REF!</definedName>
    <definedName name="_REC15565" localSheetId="7">#REF!</definedName>
    <definedName name="_REC15565" localSheetId="9">#REF!</definedName>
    <definedName name="_REC15565">#REF!</definedName>
    <definedName name="_REC15570" localSheetId="16">#REF!</definedName>
    <definedName name="_REC15570" localSheetId="7">#REF!</definedName>
    <definedName name="_REC15570" localSheetId="9">#REF!</definedName>
    <definedName name="_REC15570">#REF!</definedName>
    <definedName name="_REC15575" localSheetId="16">#REF!</definedName>
    <definedName name="_REC15575" localSheetId="7">#REF!</definedName>
    <definedName name="_REC15575" localSheetId="9">#REF!</definedName>
    <definedName name="_REC15575">#REF!</definedName>
    <definedName name="_REC15583" localSheetId="16">#REF!</definedName>
    <definedName name="_REC15583" localSheetId="7">#REF!</definedName>
    <definedName name="_REC15583" localSheetId="9">#REF!</definedName>
    <definedName name="_REC15583">#REF!</definedName>
    <definedName name="_REC15590" localSheetId="16">#REF!</definedName>
    <definedName name="_REC15590" localSheetId="7">#REF!</definedName>
    <definedName name="_REC15590" localSheetId="9">#REF!</definedName>
    <definedName name="_REC15590">#REF!</definedName>
    <definedName name="_REC15591" localSheetId="16">#REF!</definedName>
    <definedName name="_REC15591" localSheetId="7">#REF!</definedName>
    <definedName name="_REC15591" localSheetId="9">#REF!</definedName>
    <definedName name="_REC15591">#REF!</definedName>
    <definedName name="_REC15610" localSheetId="16">#REF!</definedName>
    <definedName name="_REC15610" localSheetId="7">#REF!</definedName>
    <definedName name="_REC15610" localSheetId="9">#REF!</definedName>
    <definedName name="_REC15610">#REF!</definedName>
    <definedName name="_REC15625" localSheetId="16">#REF!</definedName>
    <definedName name="_REC15625" localSheetId="7">#REF!</definedName>
    <definedName name="_REC15625" localSheetId="9">#REF!</definedName>
    <definedName name="_REC15625">#REF!</definedName>
    <definedName name="_REC15635" localSheetId="16">#REF!</definedName>
    <definedName name="_REC15635" localSheetId="7">#REF!</definedName>
    <definedName name="_REC15635" localSheetId="9">#REF!</definedName>
    <definedName name="_REC15635">#REF!</definedName>
    <definedName name="_REC15655" localSheetId="16">#REF!</definedName>
    <definedName name="_REC15655" localSheetId="7">#REF!</definedName>
    <definedName name="_REC15655" localSheetId="9">#REF!</definedName>
    <definedName name="_REC15655">#REF!</definedName>
    <definedName name="_REC15665" localSheetId="16">#REF!</definedName>
    <definedName name="_REC15665" localSheetId="7">#REF!</definedName>
    <definedName name="_REC15665" localSheetId="9">#REF!</definedName>
    <definedName name="_REC15665">#REF!</definedName>
    <definedName name="_REC16515" localSheetId="16">#REF!</definedName>
    <definedName name="_REC16515" localSheetId="7">#REF!</definedName>
    <definedName name="_REC16515" localSheetId="9">#REF!</definedName>
    <definedName name="_REC16515">#REF!</definedName>
    <definedName name="_REC16535" localSheetId="16">#REF!</definedName>
    <definedName name="_REC16535" localSheetId="7">#REF!</definedName>
    <definedName name="_REC16535" localSheetId="9">#REF!</definedName>
    <definedName name="_REC16535">#REF!</definedName>
    <definedName name="_REC17140" localSheetId="16">#REF!</definedName>
    <definedName name="_REC17140" localSheetId="7">#REF!</definedName>
    <definedName name="_REC17140" localSheetId="9">#REF!</definedName>
    <definedName name="_REC17140">#REF!</definedName>
    <definedName name="_REC19500" localSheetId="16">#REF!</definedName>
    <definedName name="_REC19500" localSheetId="7">#REF!</definedName>
    <definedName name="_REC19500" localSheetId="9">#REF!</definedName>
    <definedName name="_REC19500">#REF!</definedName>
    <definedName name="_REC19501" localSheetId="16">#REF!</definedName>
    <definedName name="_REC19501" localSheetId="7">#REF!</definedName>
    <definedName name="_REC19501" localSheetId="9">#REF!</definedName>
    <definedName name="_REC19501">#REF!</definedName>
    <definedName name="_REC19502" localSheetId="16">#REF!</definedName>
    <definedName name="_REC19502" localSheetId="7">#REF!</definedName>
    <definedName name="_REC19502" localSheetId="9">#REF!</definedName>
    <definedName name="_REC19502">#REF!</definedName>
    <definedName name="_REC19503" localSheetId="16">#REF!</definedName>
    <definedName name="_REC19503" localSheetId="7">#REF!</definedName>
    <definedName name="_REC19503" localSheetId="9">#REF!</definedName>
    <definedName name="_REC19503">#REF!</definedName>
    <definedName name="_REC19504" localSheetId="16">#REF!</definedName>
    <definedName name="_REC19504" localSheetId="7">#REF!</definedName>
    <definedName name="_REC19504" localSheetId="9">#REF!</definedName>
    <definedName name="_REC19504">#REF!</definedName>
    <definedName name="_REC19505" localSheetId="16">#REF!</definedName>
    <definedName name="_REC19505" localSheetId="7">#REF!</definedName>
    <definedName name="_REC19505" localSheetId="9">#REF!</definedName>
    <definedName name="_REC19505">#REF!</definedName>
    <definedName name="_REC20100" localSheetId="16">#REF!</definedName>
    <definedName name="_REC20100" localSheetId="7">#REF!</definedName>
    <definedName name="_REC20100" localSheetId="9">#REF!</definedName>
    <definedName name="_REC20100">#REF!</definedName>
    <definedName name="_REC20105" localSheetId="16">#REF!</definedName>
    <definedName name="_REC20105" localSheetId="7">#REF!</definedName>
    <definedName name="_REC20105" localSheetId="9">#REF!</definedName>
    <definedName name="_REC20105">#REF!</definedName>
    <definedName name="_REC20110" localSheetId="16">#REF!</definedName>
    <definedName name="_REC20110" localSheetId="7">#REF!</definedName>
    <definedName name="_REC20110" localSheetId="9">#REF!</definedName>
    <definedName name="_REC20110">#REF!</definedName>
    <definedName name="_REC20115" localSheetId="16">#REF!</definedName>
    <definedName name="_REC20115" localSheetId="7">#REF!</definedName>
    <definedName name="_REC20115" localSheetId="9">#REF!</definedName>
    <definedName name="_REC20115">#REF!</definedName>
    <definedName name="_REC20130" localSheetId="16">#REF!</definedName>
    <definedName name="_REC20130" localSheetId="7">#REF!</definedName>
    <definedName name="_REC20130" localSheetId="9">#REF!</definedName>
    <definedName name="_REC20130">#REF!</definedName>
    <definedName name="_REC20135" localSheetId="16">#REF!</definedName>
    <definedName name="_REC20135" localSheetId="7">#REF!</definedName>
    <definedName name="_REC20135" localSheetId="9">#REF!</definedName>
    <definedName name="_REC20135">#REF!</definedName>
    <definedName name="_REC20140" localSheetId="16">#REF!</definedName>
    <definedName name="_REC20140" localSheetId="7">#REF!</definedName>
    <definedName name="_REC20140" localSheetId="9">#REF!</definedName>
    <definedName name="_REC20140">#REF!</definedName>
    <definedName name="_REC20145" localSheetId="16">#REF!</definedName>
    <definedName name="_REC20145" localSheetId="7">#REF!</definedName>
    <definedName name="_REC20145" localSheetId="9">#REF!</definedName>
    <definedName name="_REC20145">#REF!</definedName>
    <definedName name="_REC20150" localSheetId="16">#REF!</definedName>
    <definedName name="_REC20150" localSheetId="7">#REF!</definedName>
    <definedName name="_REC20150" localSheetId="9">#REF!</definedName>
    <definedName name="_REC20150">#REF!</definedName>
    <definedName name="_REC20155" localSheetId="16">#REF!</definedName>
    <definedName name="_REC20155" localSheetId="7">#REF!</definedName>
    <definedName name="_REC20155" localSheetId="9">#REF!</definedName>
    <definedName name="_REC20155">#REF!</definedName>
    <definedName name="_REC20175" localSheetId="16">#REF!</definedName>
    <definedName name="_REC20175" localSheetId="7">#REF!</definedName>
    <definedName name="_REC20175" localSheetId="9">#REF!</definedName>
    <definedName name="_REC20175">#REF!</definedName>
    <definedName name="_REC20185" localSheetId="16">#REF!</definedName>
    <definedName name="_REC20185" localSheetId="7">#REF!</definedName>
    <definedName name="_REC20185" localSheetId="9">#REF!</definedName>
    <definedName name="_REC20185">#REF!</definedName>
    <definedName name="_REC20190" localSheetId="16">#REF!</definedName>
    <definedName name="_REC20190" localSheetId="7">#REF!</definedName>
    <definedName name="_REC20190" localSheetId="9">#REF!</definedName>
    <definedName name="_REC20190">#REF!</definedName>
    <definedName name="_REC20195" localSheetId="16">#REF!</definedName>
    <definedName name="_REC20195" localSheetId="7">#REF!</definedName>
    <definedName name="_REC20195" localSheetId="9">#REF!</definedName>
    <definedName name="_REC20195">#REF!</definedName>
    <definedName name="_REC20210" localSheetId="16">#REF!</definedName>
    <definedName name="_REC20210" localSheetId="7">#REF!</definedName>
    <definedName name="_REC20210" localSheetId="9">#REF!</definedName>
    <definedName name="_REC20210">#REF!</definedName>
    <definedName name="_RET1" localSheetId="11">[1]Regula!$J$36</definedName>
    <definedName name="_RET1">[2]Regula!$J$36</definedName>
    <definedName name="_svi2" localSheetId="16">#REF!</definedName>
    <definedName name="_svi2" localSheetId="7">#REF!</definedName>
    <definedName name="_svi2" localSheetId="9">#REF!</definedName>
    <definedName name="_svi2">#REF!</definedName>
    <definedName name="_TT102" localSheetId="7">'[3]Relatório-1ª med.'!#REF!</definedName>
    <definedName name="_TT102" localSheetId="11">'[4]Relatório-1ª med.'!#REF!</definedName>
    <definedName name="_TT102" localSheetId="9">'[3]Relatório-1ª med.'!#REF!</definedName>
    <definedName name="_TT102">'[3]Relatório-1ª med.'!#REF!</definedName>
    <definedName name="_TT107" localSheetId="7">'[3]Relatório-1ª med.'!#REF!</definedName>
    <definedName name="_TT107" localSheetId="11">'[4]Relatório-1ª med.'!#REF!</definedName>
    <definedName name="_TT107" localSheetId="9">'[3]Relatório-1ª med.'!#REF!</definedName>
    <definedName name="_TT107">'[3]Relatório-1ª med.'!#REF!</definedName>
    <definedName name="_TT121" localSheetId="7">'[3]Relatório-1ª med.'!#REF!</definedName>
    <definedName name="_TT121" localSheetId="11">'[4]Relatório-1ª med.'!#REF!</definedName>
    <definedName name="_TT121" localSheetId="9">'[3]Relatório-1ª med.'!#REF!</definedName>
    <definedName name="_TT121">'[3]Relatório-1ª med.'!#REF!</definedName>
    <definedName name="_TT123" localSheetId="7">'[3]Relatório-1ª med.'!#REF!</definedName>
    <definedName name="_TT123" localSheetId="11">'[4]Relatório-1ª med.'!#REF!</definedName>
    <definedName name="_TT123" localSheetId="9">'[3]Relatório-1ª med.'!#REF!</definedName>
    <definedName name="_TT123">'[3]Relatório-1ª med.'!#REF!</definedName>
    <definedName name="_TT19" localSheetId="7">'[3]Relatório-1ª med.'!#REF!</definedName>
    <definedName name="_TT19" localSheetId="11">'[4]Relatório-1ª med.'!#REF!</definedName>
    <definedName name="_TT19" localSheetId="9">'[3]Relatório-1ª med.'!#REF!</definedName>
    <definedName name="_TT19">'[3]Relatório-1ª med.'!#REF!</definedName>
    <definedName name="_TT20" localSheetId="7">'[3]Relatório-1ª med.'!#REF!</definedName>
    <definedName name="_TT20" localSheetId="11">'[4]Relatório-1ª med.'!#REF!</definedName>
    <definedName name="_TT20" localSheetId="9">'[3]Relatório-1ª med.'!#REF!</definedName>
    <definedName name="_TT20">'[3]Relatório-1ª med.'!#REF!</definedName>
    <definedName name="_TT21" localSheetId="7">'[3]Relatório-1ª med.'!#REF!</definedName>
    <definedName name="_TT21" localSheetId="11">'[4]Relatório-1ª med.'!#REF!</definedName>
    <definedName name="_TT21" localSheetId="9">'[3]Relatório-1ª med.'!#REF!</definedName>
    <definedName name="_TT21">'[3]Relatório-1ª med.'!#REF!</definedName>
    <definedName name="_TT22" localSheetId="7">'[3]Relatório-1ª med.'!#REF!</definedName>
    <definedName name="_TT22" localSheetId="11">'[4]Relatório-1ª med.'!#REF!</definedName>
    <definedName name="_TT22" localSheetId="9">'[3]Relatório-1ª med.'!#REF!</definedName>
    <definedName name="_TT22">'[3]Relatório-1ª med.'!#REF!</definedName>
    <definedName name="_TT26" localSheetId="7">'[3]Relatório-1ª med.'!#REF!</definedName>
    <definedName name="_TT26" localSheetId="11">'[4]Relatório-1ª med.'!#REF!</definedName>
    <definedName name="_TT26" localSheetId="9">'[3]Relatório-1ª med.'!#REF!</definedName>
    <definedName name="_TT26">'[3]Relatório-1ª med.'!#REF!</definedName>
    <definedName name="_TT27" localSheetId="7">'[3]Relatório-1ª med.'!#REF!</definedName>
    <definedName name="_TT27" localSheetId="11">'[4]Relatório-1ª med.'!#REF!</definedName>
    <definedName name="_TT27" localSheetId="9">'[3]Relatório-1ª med.'!#REF!</definedName>
    <definedName name="_TT27">'[3]Relatório-1ª med.'!#REF!</definedName>
    <definedName name="_TT28" localSheetId="7">'[3]Relatório-1ª med.'!#REF!</definedName>
    <definedName name="_TT28" localSheetId="11">'[4]Relatório-1ª med.'!#REF!</definedName>
    <definedName name="_TT28" localSheetId="9">'[3]Relatório-1ª med.'!#REF!</definedName>
    <definedName name="_TT28">'[3]Relatório-1ª med.'!#REF!</definedName>
    <definedName name="_TT30" localSheetId="7">'[3]Relatório-1ª med.'!#REF!</definedName>
    <definedName name="_TT30" localSheetId="11">'[4]Relatório-1ª med.'!#REF!</definedName>
    <definedName name="_TT30" localSheetId="9">'[3]Relatório-1ª med.'!#REF!</definedName>
    <definedName name="_TT30">'[3]Relatório-1ª med.'!#REF!</definedName>
    <definedName name="_TT31" localSheetId="7">'[3]Relatório-1ª med.'!#REF!</definedName>
    <definedName name="_TT31" localSheetId="11">'[4]Relatório-1ª med.'!#REF!</definedName>
    <definedName name="_TT31" localSheetId="9">'[3]Relatório-1ª med.'!#REF!</definedName>
    <definedName name="_TT31">'[3]Relatório-1ª med.'!#REF!</definedName>
    <definedName name="_TT32" localSheetId="7">'[3]Relatório-1ª med.'!#REF!</definedName>
    <definedName name="_TT32" localSheetId="11">'[4]Relatório-1ª med.'!#REF!</definedName>
    <definedName name="_TT32" localSheetId="9">'[3]Relatório-1ª med.'!#REF!</definedName>
    <definedName name="_TT32">'[3]Relatório-1ª med.'!#REF!</definedName>
    <definedName name="_TT33" localSheetId="7">'[3]Relatório-1ª med.'!#REF!</definedName>
    <definedName name="_TT33" localSheetId="11">'[4]Relatório-1ª med.'!#REF!</definedName>
    <definedName name="_TT33" localSheetId="9">'[3]Relatório-1ª med.'!#REF!</definedName>
    <definedName name="_TT33">'[3]Relatório-1ª med.'!#REF!</definedName>
    <definedName name="_TT34" localSheetId="7">'[3]Relatório-1ª med.'!#REF!</definedName>
    <definedName name="_TT34" localSheetId="11">'[4]Relatório-1ª med.'!#REF!</definedName>
    <definedName name="_TT34" localSheetId="9">'[3]Relatório-1ª med.'!#REF!</definedName>
    <definedName name="_TT34">'[3]Relatório-1ª med.'!#REF!</definedName>
    <definedName name="_TT36" localSheetId="7">'[3]Relatório-1ª med.'!#REF!</definedName>
    <definedName name="_TT36" localSheetId="11">'[4]Relatório-1ª med.'!#REF!</definedName>
    <definedName name="_TT36" localSheetId="9">'[3]Relatório-1ª med.'!#REF!</definedName>
    <definedName name="_TT36">'[3]Relatório-1ª med.'!#REF!</definedName>
    <definedName name="_TT37" localSheetId="7">'[3]Relatório-1ª med.'!#REF!</definedName>
    <definedName name="_TT37" localSheetId="11">'[4]Relatório-1ª med.'!#REF!</definedName>
    <definedName name="_TT37" localSheetId="9">'[3]Relatório-1ª med.'!#REF!</definedName>
    <definedName name="_TT37">'[3]Relatório-1ª med.'!#REF!</definedName>
    <definedName name="_TT38" localSheetId="7">'[3]Relatório-1ª med.'!#REF!</definedName>
    <definedName name="_TT38" localSheetId="11">'[4]Relatório-1ª med.'!#REF!</definedName>
    <definedName name="_TT38" localSheetId="9">'[3]Relatório-1ª med.'!#REF!</definedName>
    <definedName name="_TT38">'[3]Relatório-1ª med.'!#REF!</definedName>
    <definedName name="_TT39" localSheetId="7">'[3]Relatório-1ª med.'!#REF!</definedName>
    <definedName name="_TT39" localSheetId="11">'[4]Relatório-1ª med.'!#REF!</definedName>
    <definedName name="_TT39" localSheetId="9">'[3]Relatório-1ª med.'!#REF!</definedName>
    <definedName name="_TT39">'[3]Relatório-1ª med.'!#REF!</definedName>
    <definedName name="_TT40" localSheetId="7">'[3]Relatório-1ª med.'!#REF!</definedName>
    <definedName name="_TT40" localSheetId="11">'[4]Relatório-1ª med.'!#REF!</definedName>
    <definedName name="_TT40" localSheetId="9">'[3]Relatório-1ª med.'!#REF!</definedName>
    <definedName name="_TT40">'[3]Relatório-1ª med.'!#REF!</definedName>
    <definedName name="_TT5" localSheetId="7">'[3]Relatório-1ª med.'!#REF!</definedName>
    <definedName name="_TT5" localSheetId="11">'[4]Relatório-1ª med.'!#REF!</definedName>
    <definedName name="_TT5" localSheetId="9">'[3]Relatório-1ª med.'!#REF!</definedName>
    <definedName name="_TT5">'[3]Relatório-1ª med.'!#REF!</definedName>
    <definedName name="_TT52" localSheetId="7">'[3]Relatório-1ª med.'!#REF!</definedName>
    <definedName name="_TT52" localSheetId="11">'[4]Relatório-1ª med.'!#REF!</definedName>
    <definedName name="_TT52" localSheetId="9">'[3]Relatório-1ª med.'!#REF!</definedName>
    <definedName name="_TT52">'[3]Relatório-1ª med.'!#REF!</definedName>
    <definedName name="_TT53" localSheetId="7">'[3]Relatório-1ª med.'!#REF!</definedName>
    <definedName name="_TT53" localSheetId="11">'[4]Relatório-1ª med.'!#REF!</definedName>
    <definedName name="_TT53" localSheetId="9">'[3]Relatório-1ª med.'!#REF!</definedName>
    <definedName name="_TT53">'[3]Relatório-1ª med.'!#REF!</definedName>
    <definedName name="_TT54" localSheetId="7">'[3]Relatório-1ª med.'!#REF!</definedName>
    <definedName name="_TT54" localSheetId="11">'[4]Relatório-1ª med.'!#REF!</definedName>
    <definedName name="_TT54" localSheetId="9">'[3]Relatório-1ª med.'!#REF!</definedName>
    <definedName name="_TT54">'[3]Relatório-1ª med.'!#REF!</definedName>
    <definedName name="_TT55" localSheetId="7">'[3]Relatório-1ª med.'!#REF!</definedName>
    <definedName name="_TT55" localSheetId="11">'[4]Relatório-1ª med.'!#REF!</definedName>
    <definedName name="_TT55" localSheetId="9">'[3]Relatório-1ª med.'!#REF!</definedName>
    <definedName name="_TT55">'[3]Relatório-1ª med.'!#REF!</definedName>
    <definedName name="_TT6" localSheetId="7">'[3]Relatório-1ª med.'!#REF!</definedName>
    <definedName name="_TT6" localSheetId="11">'[4]Relatório-1ª med.'!#REF!</definedName>
    <definedName name="_TT6" localSheetId="9">'[3]Relatório-1ª med.'!#REF!</definedName>
    <definedName name="_TT6">'[3]Relatório-1ª med.'!#REF!</definedName>
    <definedName name="_TT60" localSheetId="7">'[3]Relatório-1ª med.'!#REF!</definedName>
    <definedName name="_TT60" localSheetId="11">'[4]Relatório-1ª med.'!#REF!</definedName>
    <definedName name="_TT60" localSheetId="9">'[3]Relatório-1ª med.'!#REF!</definedName>
    <definedName name="_TT60">'[3]Relatório-1ª med.'!#REF!</definedName>
    <definedName name="_TT61" localSheetId="7">'[3]Relatório-1ª med.'!#REF!</definedName>
    <definedName name="_TT61" localSheetId="11">'[4]Relatório-1ª med.'!#REF!</definedName>
    <definedName name="_TT61" localSheetId="9">'[3]Relatório-1ª med.'!#REF!</definedName>
    <definedName name="_TT61">'[3]Relatório-1ª med.'!#REF!</definedName>
    <definedName name="_TT69" localSheetId="7">'[3]Relatório-1ª med.'!#REF!</definedName>
    <definedName name="_TT69" localSheetId="11">'[4]Relatório-1ª med.'!#REF!</definedName>
    <definedName name="_TT69" localSheetId="9">'[3]Relatório-1ª med.'!#REF!</definedName>
    <definedName name="_TT69">'[3]Relatório-1ª med.'!#REF!</definedName>
    <definedName name="_TT7" localSheetId="7">'[3]Relatório-1ª med.'!#REF!</definedName>
    <definedName name="_TT7" localSheetId="11">'[4]Relatório-1ª med.'!#REF!</definedName>
    <definedName name="_TT7" localSheetId="9">'[3]Relatório-1ª med.'!#REF!</definedName>
    <definedName name="_TT7">'[3]Relatório-1ª med.'!#REF!</definedName>
    <definedName name="_TT70" localSheetId="7">'[3]Relatório-1ª med.'!#REF!</definedName>
    <definedName name="_TT70" localSheetId="11">'[4]Relatório-1ª med.'!#REF!</definedName>
    <definedName name="_TT70" localSheetId="9">'[3]Relatório-1ª med.'!#REF!</definedName>
    <definedName name="_TT70">'[3]Relatório-1ª med.'!#REF!</definedName>
    <definedName name="_TT71" localSheetId="7">'[3]Relatório-1ª med.'!#REF!</definedName>
    <definedName name="_TT71" localSheetId="11">'[4]Relatório-1ª med.'!#REF!</definedName>
    <definedName name="_TT71" localSheetId="9">'[3]Relatório-1ª med.'!#REF!</definedName>
    <definedName name="_TT71">'[3]Relatório-1ª med.'!#REF!</definedName>
    <definedName name="_TT74" localSheetId="7">'[3]Relatório-1ª med.'!#REF!</definedName>
    <definedName name="_TT74" localSheetId="11">'[4]Relatório-1ª med.'!#REF!</definedName>
    <definedName name="_TT74" localSheetId="9">'[3]Relatório-1ª med.'!#REF!</definedName>
    <definedName name="_TT74">'[3]Relatório-1ª med.'!#REF!</definedName>
    <definedName name="_TT75" localSheetId="7">'[3]Relatório-1ª med.'!#REF!</definedName>
    <definedName name="_TT75" localSheetId="11">'[4]Relatório-1ª med.'!#REF!</definedName>
    <definedName name="_TT75" localSheetId="9">'[3]Relatório-1ª med.'!#REF!</definedName>
    <definedName name="_TT75">'[3]Relatório-1ª med.'!#REF!</definedName>
    <definedName name="_TT76" localSheetId="7">'[3]Relatório-1ª med.'!#REF!</definedName>
    <definedName name="_TT76" localSheetId="11">'[4]Relatório-1ª med.'!#REF!</definedName>
    <definedName name="_TT76" localSheetId="9">'[3]Relatório-1ª med.'!#REF!</definedName>
    <definedName name="_TT76">'[3]Relatório-1ª med.'!#REF!</definedName>
    <definedName name="_TT77" localSheetId="7">'[3]Relatório-1ª med.'!#REF!</definedName>
    <definedName name="_TT77" localSheetId="11">'[4]Relatório-1ª med.'!#REF!</definedName>
    <definedName name="_TT77" localSheetId="9">'[3]Relatório-1ª med.'!#REF!</definedName>
    <definedName name="_TT77">'[3]Relatório-1ª med.'!#REF!</definedName>
    <definedName name="_TT78" localSheetId="7">'[3]Relatório-1ª med.'!#REF!</definedName>
    <definedName name="_TT78" localSheetId="11">'[4]Relatório-1ª med.'!#REF!</definedName>
    <definedName name="_TT78" localSheetId="9">'[3]Relatório-1ª med.'!#REF!</definedName>
    <definedName name="_TT78">'[3]Relatório-1ª med.'!#REF!</definedName>
    <definedName name="_TT79" localSheetId="7">'[3]Relatório-1ª med.'!#REF!</definedName>
    <definedName name="_TT79" localSheetId="11">'[4]Relatório-1ª med.'!#REF!</definedName>
    <definedName name="_TT79" localSheetId="9">'[3]Relatório-1ª med.'!#REF!</definedName>
    <definedName name="_TT79">'[3]Relatório-1ª med.'!#REF!</definedName>
    <definedName name="_TT94" localSheetId="7">'[3]Relatório-1ª med.'!#REF!</definedName>
    <definedName name="_TT94" localSheetId="11">'[4]Relatório-1ª med.'!#REF!</definedName>
    <definedName name="_TT94" localSheetId="9">'[3]Relatório-1ª med.'!#REF!</definedName>
    <definedName name="_TT94">'[3]Relatório-1ª med.'!#REF!</definedName>
    <definedName name="_TT95" localSheetId="7">'[3]Relatório-1ª med.'!#REF!</definedName>
    <definedName name="_TT95" localSheetId="11">'[4]Relatório-1ª med.'!#REF!</definedName>
    <definedName name="_TT95" localSheetId="9">'[3]Relatório-1ª med.'!#REF!</definedName>
    <definedName name="_TT95">'[3]Relatório-1ª med.'!#REF!</definedName>
    <definedName name="_TT97" localSheetId="7">'[3]Relatório-1ª med.'!#REF!</definedName>
    <definedName name="_TT97" localSheetId="11">'[4]Relatório-1ª med.'!#REF!</definedName>
    <definedName name="_TT97" localSheetId="9">'[3]Relatório-1ª med.'!#REF!</definedName>
    <definedName name="_TT97">'[3]Relatório-1ª med.'!#REF!</definedName>
    <definedName name="_UNI11100" localSheetId="16">#REF!</definedName>
    <definedName name="_UNI11100" localSheetId="7">#REF!</definedName>
    <definedName name="_UNI11100" localSheetId="9">#REF!</definedName>
    <definedName name="_UNI11100">#REF!</definedName>
    <definedName name="_UNI11110" localSheetId="16">#REF!</definedName>
    <definedName name="_UNI11110" localSheetId="7">#REF!</definedName>
    <definedName name="_UNI11110" localSheetId="9">#REF!</definedName>
    <definedName name="_UNI11110">#REF!</definedName>
    <definedName name="_UNI11115" localSheetId="16">#REF!</definedName>
    <definedName name="_UNI11115" localSheetId="7">#REF!</definedName>
    <definedName name="_UNI11115" localSheetId="9">#REF!</definedName>
    <definedName name="_UNI11115">#REF!</definedName>
    <definedName name="_UNI11125" localSheetId="16">#REF!</definedName>
    <definedName name="_UNI11125" localSheetId="7">#REF!</definedName>
    <definedName name="_UNI11125" localSheetId="9">#REF!</definedName>
    <definedName name="_UNI11125">#REF!</definedName>
    <definedName name="_UNI11130" localSheetId="16">#REF!</definedName>
    <definedName name="_UNI11130" localSheetId="7">#REF!</definedName>
    <definedName name="_UNI11130" localSheetId="9">#REF!</definedName>
    <definedName name="_UNI11130">#REF!</definedName>
    <definedName name="_UNI11135" localSheetId="16">#REF!</definedName>
    <definedName name="_UNI11135" localSheetId="7">#REF!</definedName>
    <definedName name="_UNI11135" localSheetId="9">#REF!</definedName>
    <definedName name="_UNI11135">#REF!</definedName>
    <definedName name="_UNI11145" localSheetId="16">#REF!</definedName>
    <definedName name="_UNI11145" localSheetId="7">#REF!</definedName>
    <definedName name="_UNI11145" localSheetId="9">#REF!</definedName>
    <definedName name="_UNI11145">#REF!</definedName>
    <definedName name="_UNI11150" localSheetId="16">#REF!</definedName>
    <definedName name="_UNI11150" localSheetId="7">#REF!</definedName>
    <definedName name="_UNI11150" localSheetId="9">#REF!</definedName>
    <definedName name="_UNI11150">#REF!</definedName>
    <definedName name="_UNI11165" localSheetId="16">#REF!</definedName>
    <definedName name="_UNI11165" localSheetId="7">#REF!</definedName>
    <definedName name="_UNI11165" localSheetId="9">#REF!</definedName>
    <definedName name="_UNI11165">#REF!</definedName>
    <definedName name="_UNI11170" localSheetId="16">#REF!</definedName>
    <definedName name="_UNI11170" localSheetId="7">#REF!</definedName>
    <definedName name="_UNI11170" localSheetId="9">#REF!</definedName>
    <definedName name="_UNI11170">#REF!</definedName>
    <definedName name="_UNI11180" localSheetId="16">#REF!</definedName>
    <definedName name="_UNI11180" localSheetId="7">#REF!</definedName>
    <definedName name="_UNI11180" localSheetId="9">#REF!</definedName>
    <definedName name="_UNI11180">#REF!</definedName>
    <definedName name="_UNI11185" localSheetId="16">#REF!</definedName>
    <definedName name="_UNI11185" localSheetId="7">#REF!</definedName>
    <definedName name="_UNI11185" localSheetId="9">#REF!</definedName>
    <definedName name="_UNI11185">#REF!</definedName>
    <definedName name="_UNI11220" localSheetId="16">#REF!</definedName>
    <definedName name="_UNI11220" localSheetId="7">#REF!</definedName>
    <definedName name="_UNI11220" localSheetId="9">#REF!</definedName>
    <definedName name="_UNI11220">#REF!</definedName>
    <definedName name="_UNI12105" localSheetId="16">#REF!</definedName>
    <definedName name="_UNI12105" localSheetId="7">#REF!</definedName>
    <definedName name="_UNI12105" localSheetId="9">#REF!</definedName>
    <definedName name="_UNI12105">#REF!</definedName>
    <definedName name="_UNI12555" localSheetId="16">#REF!</definedName>
    <definedName name="_UNI12555" localSheetId="7">#REF!</definedName>
    <definedName name="_UNI12555" localSheetId="9">#REF!</definedName>
    <definedName name="_UNI12555">#REF!</definedName>
    <definedName name="_UNI12570" localSheetId="16">#REF!</definedName>
    <definedName name="_UNI12570" localSheetId="7">#REF!</definedName>
    <definedName name="_UNI12570" localSheetId="9">#REF!</definedName>
    <definedName name="_UNI12570">#REF!</definedName>
    <definedName name="_UNI12575" localSheetId="16">#REF!</definedName>
    <definedName name="_UNI12575" localSheetId="7">#REF!</definedName>
    <definedName name="_UNI12575" localSheetId="9">#REF!</definedName>
    <definedName name="_UNI12575">#REF!</definedName>
    <definedName name="_UNI12580" localSheetId="16">#REF!</definedName>
    <definedName name="_UNI12580" localSheetId="7">#REF!</definedName>
    <definedName name="_UNI12580" localSheetId="9">#REF!</definedName>
    <definedName name="_UNI12580">#REF!</definedName>
    <definedName name="_UNI12600" localSheetId="16">#REF!</definedName>
    <definedName name="_UNI12600" localSheetId="7">#REF!</definedName>
    <definedName name="_UNI12600" localSheetId="9">#REF!</definedName>
    <definedName name="_UNI12600">#REF!</definedName>
    <definedName name="_UNI12610" localSheetId="16">#REF!</definedName>
    <definedName name="_UNI12610" localSheetId="7">#REF!</definedName>
    <definedName name="_UNI12610" localSheetId="9">#REF!</definedName>
    <definedName name="_UNI12610">#REF!</definedName>
    <definedName name="_UNI12630" localSheetId="16">#REF!</definedName>
    <definedName name="_UNI12630" localSheetId="7">#REF!</definedName>
    <definedName name="_UNI12630" localSheetId="9">#REF!</definedName>
    <definedName name="_UNI12630">#REF!</definedName>
    <definedName name="_UNI12631" localSheetId="16">#REF!</definedName>
    <definedName name="_UNI12631" localSheetId="7">#REF!</definedName>
    <definedName name="_UNI12631" localSheetId="9">#REF!</definedName>
    <definedName name="_UNI12631">#REF!</definedName>
    <definedName name="_UNI12640" localSheetId="16">#REF!</definedName>
    <definedName name="_UNI12640" localSheetId="7">#REF!</definedName>
    <definedName name="_UNI12640" localSheetId="9">#REF!</definedName>
    <definedName name="_UNI12640">#REF!</definedName>
    <definedName name="_UNI12645" localSheetId="16">#REF!</definedName>
    <definedName name="_UNI12645" localSheetId="7">#REF!</definedName>
    <definedName name="_UNI12645" localSheetId="9">#REF!</definedName>
    <definedName name="_UNI12645">#REF!</definedName>
    <definedName name="_UNI12665" localSheetId="16">#REF!</definedName>
    <definedName name="_UNI12665" localSheetId="7">#REF!</definedName>
    <definedName name="_UNI12665" localSheetId="9">#REF!</definedName>
    <definedName name="_UNI12665">#REF!</definedName>
    <definedName name="_UNI12690" localSheetId="16">#REF!</definedName>
    <definedName name="_UNI12690" localSheetId="7">#REF!</definedName>
    <definedName name="_UNI12690" localSheetId="9">#REF!</definedName>
    <definedName name="_UNI12690">#REF!</definedName>
    <definedName name="_UNI12700" localSheetId="16">#REF!</definedName>
    <definedName name="_UNI12700" localSheetId="7">#REF!</definedName>
    <definedName name="_UNI12700" localSheetId="9">#REF!</definedName>
    <definedName name="_UNI12700">#REF!</definedName>
    <definedName name="_UNI12710" localSheetId="16">#REF!</definedName>
    <definedName name="_UNI12710" localSheetId="7">#REF!</definedName>
    <definedName name="_UNI12710" localSheetId="9">#REF!</definedName>
    <definedName name="_UNI12710">#REF!</definedName>
    <definedName name="_UNI13111" localSheetId="16">#REF!</definedName>
    <definedName name="_UNI13111" localSheetId="7">#REF!</definedName>
    <definedName name="_UNI13111" localSheetId="9">#REF!</definedName>
    <definedName name="_UNI13111">#REF!</definedName>
    <definedName name="_UNI13112" localSheetId="16">#REF!</definedName>
    <definedName name="_UNI13112" localSheetId="7">#REF!</definedName>
    <definedName name="_UNI13112" localSheetId="9">#REF!</definedName>
    <definedName name="_UNI13112">#REF!</definedName>
    <definedName name="_UNI13121" localSheetId="16">#REF!</definedName>
    <definedName name="_UNI13121" localSheetId="7">#REF!</definedName>
    <definedName name="_UNI13121" localSheetId="9">#REF!</definedName>
    <definedName name="_UNI13121">#REF!</definedName>
    <definedName name="_UNI13720" localSheetId="16">#REF!</definedName>
    <definedName name="_UNI13720" localSheetId="7">#REF!</definedName>
    <definedName name="_UNI13720" localSheetId="9">#REF!</definedName>
    <definedName name="_UNI13720">#REF!</definedName>
    <definedName name="_UNI14100" localSheetId="16">#REF!</definedName>
    <definedName name="_UNI14100" localSheetId="7">#REF!</definedName>
    <definedName name="_UNI14100" localSheetId="9">#REF!</definedName>
    <definedName name="_UNI14100">#REF!</definedName>
    <definedName name="_UNI14161" localSheetId="16">#REF!</definedName>
    <definedName name="_UNI14161" localSheetId="7">#REF!</definedName>
    <definedName name="_UNI14161" localSheetId="9">#REF!</definedName>
    <definedName name="_UNI14161">#REF!</definedName>
    <definedName name="_UNI14195" localSheetId="16">#REF!</definedName>
    <definedName name="_UNI14195" localSheetId="7">#REF!</definedName>
    <definedName name="_UNI14195" localSheetId="9">#REF!</definedName>
    <definedName name="_UNI14195">#REF!</definedName>
    <definedName name="_UNI14205" localSheetId="16">#REF!</definedName>
    <definedName name="_UNI14205" localSheetId="7">#REF!</definedName>
    <definedName name="_UNI14205" localSheetId="9">#REF!</definedName>
    <definedName name="_UNI14205">#REF!</definedName>
    <definedName name="_UNI14260" localSheetId="16">#REF!</definedName>
    <definedName name="_UNI14260" localSheetId="7">#REF!</definedName>
    <definedName name="_UNI14260" localSheetId="9">#REF!</definedName>
    <definedName name="_UNI14260">#REF!</definedName>
    <definedName name="_UNI14500" localSheetId="16">#REF!</definedName>
    <definedName name="_UNI14500" localSheetId="7">#REF!</definedName>
    <definedName name="_UNI14500" localSheetId="9">#REF!</definedName>
    <definedName name="_UNI14500">#REF!</definedName>
    <definedName name="_UNI14515" localSheetId="16">#REF!</definedName>
    <definedName name="_UNI14515" localSheetId="7">#REF!</definedName>
    <definedName name="_UNI14515" localSheetId="9">#REF!</definedName>
    <definedName name="_UNI14515">#REF!</definedName>
    <definedName name="_UNI14555" localSheetId="16">#REF!</definedName>
    <definedName name="_UNI14555" localSheetId="7">#REF!</definedName>
    <definedName name="_UNI14555" localSheetId="9">#REF!</definedName>
    <definedName name="_UNI14555">#REF!</definedName>
    <definedName name="_UNI14565" localSheetId="16">#REF!</definedName>
    <definedName name="_UNI14565" localSheetId="7">#REF!</definedName>
    <definedName name="_UNI14565" localSheetId="9">#REF!</definedName>
    <definedName name="_UNI14565">#REF!</definedName>
    <definedName name="_UNI15135" localSheetId="16">#REF!</definedName>
    <definedName name="_UNI15135" localSheetId="7">#REF!</definedName>
    <definedName name="_UNI15135" localSheetId="9">#REF!</definedName>
    <definedName name="_UNI15135">#REF!</definedName>
    <definedName name="_UNI15140" localSheetId="16">#REF!</definedName>
    <definedName name="_UNI15140" localSheetId="7">#REF!</definedName>
    <definedName name="_UNI15140" localSheetId="9">#REF!</definedName>
    <definedName name="_UNI15140">#REF!</definedName>
    <definedName name="_UNI15195" localSheetId="16">#REF!</definedName>
    <definedName name="_UNI15195" localSheetId="7">#REF!</definedName>
    <definedName name="_UNI15195" localSheetId="9">#REF!</definedName>
    <definedName name="_UNI15195">#REF!</definedName>
    <definedName name="_UNI15225" localSheetId="16">#REF!</definedName>
    <definedName name="_UNI15225" localSheetId="7">#REF!</definedName>
    <definedName name="_UNI15225" localSheetId="9">#REF!</definedName>
    <definedName name="_UNI15225">#REF!</definedName>
    <definedName name="_UNI15230" localSheetId="16">#REF!</definedName>
    <definedName name="_UNI15230" localSheetId="7">#REF!</definedName>
    <definedName name="_UNI15230" localSheetId="9">#REF!</definedName>
    <definedName name="_UNI15230">#REF!</definedName>
    <definedName name="_UNI15515" localSheetId="16">#REF!</definedName>
    <definedName name="_UNI15515" localSheetId="7">#REF!</definedName>
    <definedName name="_UNI15515" localSheetId="9">#REF!</definedName>
    <definedName name="_UNI15515">#REF!</definedName>
    <definedName name="_UNI15560" localSheetId="16">#REF!</definedName>
    <definedName name="_UNI15560" localSheetId="7">#REF!</definedName>
    <definedName name="_UNI15560" localSheetId="9">#REF!</definedName>
    <definedName name="_UNI15560">#REF!</definedName>
    <definedName name="_UNI15565" localSheetId="16">#REF!</definedName>
    <definedName name="_UNI15565" localSheetId="7">#REF!</definedName>
    <definedName name="_UNI15565" localSheetId="9">#REF!</definedName>
    <definedName name="_UNI15565">#REF!</definedName>
    <definedName name="_UNI15570" localSheetId="16">#REF!</definedName>
    <definedName name="_UNI15570" localSheetId="7">#REF!</definedName>
    <definedName name="_UNI15570" localSheetId="9">#REF!</definedName>
    <definedName name="_UNI15570">#REF!</definedName>
    <definedName name="_UNI15575" localSheetId="16">#REF!</definedName>
    <definedName name="_UNI15575" localSheetId="7">#REF!</definedName>
    <definedName name="_UNI15575" localSheetId="9">#REF!</definedName>
    <definedName name="_UNI15575">#REF!</definedName>
    <definedName name="_UNI15583" localSheetId="16">#REF!</definedName>
    <definedName name="_UNI15583" localSheetId="7">#REF!</definedName>
    <definedName name="_UNI15583" localSheetId="9">#REF!</definedName>
    <definedName name="_UNI15583">#REF!</definedName>
    <definedName name="_UNI15590" localSheetId="16">#REF!</definedName>
    <definedName name="_UNI15590" localSheetId="7">#REF!</definedName>
    <definedName name="_UNI15590" localSheetId="9">#REF!</definedName>
    <definedName name="_UNI15590">#REF!</definedName>
    <definedName name="_UNI15591" localSheetId="16">#REF!</definedName>
    <definedName name="_UNI15591" localSheetId="7">#REF!</definedName>
    <definedName name="_UNI15591" localSheetId="9">#REF!</definedName>
    <definedName name="_UNI15591">#REF!</definedName>
    <definedName name="_UNI15610" localSheetId="16">#REF!</definedName>
    <definedName name="_UNI15610" localSheetId="7">#REF!</definedName>
    <definedName name="_UNI15610" localSheetId="9">#REF!</definedName>
    <definedName name="_UNI15610">#REF!</definedName>
    <definedName name="_UNI15625" localSheetId="16">#REF!</definedName>
    <definedName name="_UNI15625" localSheetId="7">#REF!</definedName>
    <definedName name="_UNI15625" localSheetId="9">#REF!</definedName>
    <definedName name="_UNI15625">#REF!</definedName>
    <definedName name="_UNI15635" localSheetId="16">#REF!</definedName>
    <definedName name="_UNI15635" localSheetId="7">#REF!</definedName>
    <definedName name="_UNI15635" localSheetId="9">#REF!</definedName>
    <definedName name="_UNI15635">#REF!</definedName>
    <definedName name="_UNI15655" localSheetId="16">#REF!</definedName>
    <definedName name="_UNI15655" localSheetId="7">#REF!</definedName>
    <definedName name="_UNI15655" localSheetId="9">#REF!</definedName>
    <definedName name="_UNI15655">#REF!</definedName>
    <definedName name="_UNI15665" localSheetId="16">#REF!</definedName>
    <definedName name="_UNI15665" localSheetId="7">#REF!</definedName>
    <definedName name="_UNI15665" localSheetId="9">#REF!</definedName>
    <definedName name="_UNI15665">#REF!</definedName>
    <definedName name="_UNI16515" localSheetId="16">#REF!</definedName>
    <definedName name="_UNI16515" localSheetId="7">#REF!</definedName>
    <definedName name="_UNI16515" localSheetId="9">#REF!</definedName>
    <definedName name="_UNI16515">#REF!</definedName>
    <definedName name="_UNI16535" localSheetId="16">#REF!</definedName>
    <definedName name="_UNI16535" localSheetId="7">#REF!</definedName>
    <definedName name="_UNI16535" localSheetId="9">#REF!</definedName>
    <definedName name="_UNI16535">#REF!</definedName>
    <definedName name="_UNI17140" localSheetId="16">#REF!</definedName>
    <definedName name="_UNI17140" localSheetId="7">#REF!</definedName>
    <definedName name="_UNI17140" localSheetId="9">#REF!</definedName>
    <definedName name="_UNI17140">#REF!</definedName>
    <definedName name="_UNI19500" localSheetId="16">#REF!</definedName>
    <definedName name="_UNI19500" localSheetId="7">#REF!</definedName>
    <definedName name="_UNI19500" localSheetId="9">#REF!</definedName>
    <definedName name="_UNI19500">#REF!</definedName>
    <definedName name="_UNI19501" localSheetId="16">#REF!</definedName>
    <definedName name="_UNI19501" localSheetId="7">#REF!</definedName>
    <definedName name="_UNI19501" localSheetId="9">#REF!</definedName>
    <definedName name="_UNI19501">#REF!</definedName>
    <definedName name="_UNI19502" localSheetId="16">#REF!</definedName>
    <definedName name="_UNI19502" localSheetId="7">#REF!</definedName>
    <definedName name="_UNI19502" localSheetId="9">#REF!</definedName>
    <definedName name="_UNI19502">#REF!</definedName>
    <definedName name="_UNI19503" localSheetId="16">#REF!</definedName>
    <definedName name="_UNI19503" localSheetId="7">#REF!</definedName>
    <definedName name="_UNI19503" localSheetId="9">#REF!</definedName>
    <definedName name="_UNI19503">#REF!</definedName>
    <definedName name="_UNI19504" localSheetId="16">#REF!</definedName>
    <definedName name="_UNI19504" localSheetId="7">#REF!</definedName>
    <definedName name="_UNI19504" localSheetId="9">#REF!</definedName>
    <definedName name="_UNI19504">#REF!</definedName>
    <definedName name="_UNI19505" localSheetId="16">#REF!</definedName>
    <definedName name="_UNI19505" localSheetId="7">#REF!</definedName>
    <definedName name="_UNI19505" localSheetId="9">#REF!</definedName>
    <definedName name="_UNI19505">#REF!</definedName>
    <definedName name="_UNI20100" localSheetId="16">#REF!</definedName>
    <definedName name="_UNI20100" localSheetId="7">#REF!</definedName>
    <definedName name="_UNI20100" localSheetId="9">#REF!</definedName>
    <definedName name="_UNI20100">#REF!</definedName>
    <definedName name="_UNI20105" localSheetId="16">#REF!</definedName>
    <definedName name="_UNI20105" localSheetId="7">#REF!</definedName>
    <definedName name="_UNI20105" localSheetId="9">#REF!</definedName>
    <definedName name="_UNI20105">#REF!</definedName>
    <definedName name="_UNI20110" localSheetId="16">#REF!</definedName>
    <definedName name="_UNI20110" localSheetId="7">#REF!</definedName>
    <definedName name="_UNI20110" localSheetId="9">#REF!</definedName>
    <definedName name="_UNI20110">#REF!</definedName>
    <definedName name="_UNI20115" localSheetId="16">#REF!</definedName>
    <definedName name="_UNI20115" localSheetId="7">#REF!</definedName>
    <definedName name="_UNI20115" localSheetId="9">#REF!</definedName>
    <definedName name="_UNI20115">#REF!</definedName>
    <definedName name="_UNI20130" localSheetId="16">#REF!</definedName>
    <definedName name="_UNI20130" localSheetId="7">#REF!</definedName>
    <definedName name="_UNI20130" localSheetId="9">#REF!</definedName>
    <definedName name="_UNI20130">#REF!</definedName>
    <definedName name="_UNI20135" localSheetId="16">#REF!</definedName>
    <definedName name="_UNI20135" localSheetId="7">#REF!</definedName>
    <definedName name="_UNI20135" localSheetId="9">#REF!</definedName>
    <definedName name="_UNI20135">#REF!</definedName>
    <definedName name="_UNI20140" localSheetId="16">#REF!</definedName>
    <definedName name="_UNI20140" localSheetId="7">#REF!</definedName>
    <definedName name="_UNI20140" localSheetId="9">#REF!</definedName>
    <definedName name="_UNI20140">#REF!</definedName>
    <definedName name="_UNI20145" localSheetId="16">#REF!</definedName>
    <definedName name="_UNI20145" localSheetId="7">#REF!</definedName>
    <definedName name="_UNI20145" localSheetId="9">#REF!</definedName>
    <definedName name="_UNI20145">#REF!</definedName>
    <definedName name="_UNI20150" localSheetId="16">#REF!</definedName>
    <definedName name="_UNI20150" localSheetId="7">#REF!</definedName>
    <definedName name="_UNI20150" localSheetId="9">#REF!</definedName>
    <definedName name="_UNI20150">#REF!</definedName>
    <definedName name="_UNI20155" localSheetId="16">#REF!</definedName>
    <definedName name="_UNI20155" localSheetId="7">#REF!</definedName>
    <definedName name="_UNI20155" localSheetId="9">#REF!</definedName>
    <definedName name="_UNI20155">#REF!</definedName>
    <definedName name="_UNI20175" localSheetId="16">#REF!</definedName>
    <definedName name="_UNI20175" localSheetId="7">#REF!</definedName>
    <definedName name="_UNI20175" localSheetId="9">#REF!</definedName>
    <definedName name="_UNI20175">#REF!</definedName>
    <definedName name="_UNI20185" localSheetId="16">#REF!</definedName>
    <definedName name="_UNI20185" localSheetId="7">#REF!</definedName>
    <definedName name="_UNI20185" localSheetId="9">#REF!</definedName>
    <definedName name="_UNI20185">#REF!</definedName>
    <definedName name="_UNI20190" localSheetId="16">#REF!</definedName>
    <definedName name="_UNI20190" localSheetId="7">#REF!</definedName>
    <definedName name="_UNI20190" localSheetId="9">#REF!</definedName>
    <definedName name="_UNI20190">#REF!</definedName>
    <definedName name="_UNI20195" localSheetId="16">#REF!</definedName>
    <definedName name="_UNI20195" localSheetId="7">#REF!</definedName>
    <definedName name="_UNI20195" localSheetId="9">#REF!</definedName>
    <definedName name="_UNI20195">#REF!</definedName>
    <definedName name="_UNI20210" localSheetId="16">#REF!</definedName>
    <definedName name="_UNI20210" localSheetId="7">#REF!</definedName>
    <definedName name="_UNI20210" localSheetId="9">#REF!</definedName>
    <definedName name="_UNI20210">#REF!</definedName>
    <definedName name="_VAL11100" localSheetId="16">#REF!</definedName>
    <definedName name="_VAL11100" localSheetId="7">#REF!</definedName>
    <definedName name="_VAL11100" localSheetId="9">#REF!</definedName>
    <definedName name="_VAL11100">#REF!</definedName>
    <definedName name="_VAL11110" localSheetId="16">#REF!</definedName>
    <definedName name="_VAL11110" localSheetId="7">#REF!</definedName>
    <definedName name="_VAL11110" localSheetId="9">#REF!</definedName>
    <definedName name="_VAL11110">#REF!</definedName>
    <definedName name="_VAL11115" localSheetId="16">#REF!</definedName>
    <definedName name="_VAL11115" localSheetId="7">#REF!</definedName>
    <definedName name="_VAL11115" localSheetId="9">#REF!</definedName>
    <definedName name="_VAL11115">#REF!</definedName>
    <definedName name="_VAL11125" localSheetId="16">#REF!</definedName>
    <definedName name="_VAL11125" localSheetId="7">#REF!</definedName>
    <definedName name="_VAL11125" localSheetId="9">#REF!</definedName>
    <definedName name="_VAL11125">#REF!</definedName>
    <definedName name="_VAL11130" localSheetId="16">#REF!</definedName>
    <definedName name="_VAL11130" localSheetId="7">#REF!</definedName>
    <definedName name="_VAL11130" localSheetId="9">#REF!</definedName>
    <definedName name="_VAL11130">#REF!</definedName>
    <definedName name="_VAL11135" localSheetId="16">#REF!</definedName>
    <definedName name="_VAL11135" localSheetId="7">#REF!</definedName>
    <definedName name="_VAL11135" localSheetId="9">#REF!</definedName>
    <definedName name="_VAL11135">#REF!</definedName>
    <definedName name="_VAL11145" localSheetId="16">#REF!</definedName>
    <definedName name="_VAL11145" localSheetId="7">#REF!</definedName>
    <definedName name="_VAL11145" localSheetId="9">#REF!</definedName>
    <definedName name="_VAL11145">#REF!</definedName>
    <definedName name="_VAL11150" localSheetId="16">#REF!</definedName>
    <definedName name="_VAL11150" localSheetId="7">#REF!</definedName>
    <definedName name="_VAL11150" localSheetId="9">#REF!</definedName>
    <definedName name="_VAL11150">#REF!</definedName>
    <definedName name="_VAL11165" localSheetId="16">#REF!</definedName>
    <definedName name="_VAL11165" localSheetId="7">#REF!</definedName>
    <definedName name="_VAL11165" localSheetId="9">#REF!</definedName>
    <definedName name="_VAL11165">#REF!</definedName>
    <definedName name="_VAL11170" localSheetId="16">#REF!</definedName>
    <definedName name="_VAL11170" localSheetId="7">#REF!</definedName>
    <definedName name="_VAL11170" localSheetId="9">#REF!</definedName>
    <definedName name="_VAL11170">#REF!</definedName>
    <definedName name="_VAL11180" localSheetId="16">#REF!</definedName>
    <definedName name="_VAL11180" localSheetId="7">#REF!</definedName>
    <definedName name="_VAL11180" localSheetId="9">#REF!</definedName>
    <definedName name="_VAL11180">#REF!</definedName>
    <definedName name="_VAL11185" localSheetId="16">#REF!</definedName>
    <definedName name="_VAL11185" localSheetId="7">#REF!</definedName>
    <definedName name="_VAL11185" localSheetId="9">#REF!</definedName>
    <definedName name="_VAL11185">#REF!</definedName>
    <definedName name="_VAL11220" localSheetId="16">#REF!</definedName>
    <definedName name="_VAL11220" localSheetId="7">#REF!</definedName>
    <definedName name="_VAL11220" localSheetId="9">#REF!</definedName>
    <definedName name="_VAL11220">#REF!</definedName>
    <definedName name="_VAL12105" localSheetId="16">#REF!</definedName>
    <definedName name="_VAL12105" localSheetId="7">#REF!</definedName>
    <definedName name="_VAL12105" localSheetId="9">#REF!</definedName>
    <definedName name="_VAL12105">#REF!</definedName>
    <definedName name="_VAL12555" localSheetId="16">#REF!</definedName>
    <definedName name="_VAL12555" localSheetId="7">#REF!</definedName>
    <definedName name="_VAL12555" localSheetId="9">#REF!</definedName>
    <definedName name="_VAL12555">#REF!</definedName>
    <definedName name="_VAL12570" localSheetId="16">#REF!</definedName>
    <definedName name="_VAL12570" localSheetId="7">#REF!</definedName>
    <definedName name="_VAL12570" localSheetId="9">#REF!</definedName>
    <definedName name="_VAL12570">#REF!</definedName>
    <definedName name="_VAL12575" localSheetId="16">#REF!</definedName>
    <definedName name="_VAL12575" localSheetId="7">#REF!</definedName>
    <definedName name="_VAL12575" localSheetId="9">#REF!</definedName>
    <definedName name="_VAL12575">#REF!</definedName>
    <definedName name="_VAL12580" localSheetId="16">#REF!</definedName>
    <definedName name="_VAL12580" localSheetId="7">#REF!</definedName>
    <definedName name="_VAL12580" localSheetId="9">#REF!</definedName>
    <definedName name="_VAL12580">#REF!</definedName>
    <definedName name="_VAL12600" localSheetId="16">#REF!</definedName>
    <definedName name="_VAL12600" localSheetId="7">#REF!</definedName>
    <definedName name="_VAL12600" localSheetId="9">#REF!</definedName>
    <definedName name="_VAL12600">#REF!</definedName>
    <definedName name="_VAL12610" localSheetId="16">#REF!</definedName>
    <definedName name="_VAL12610" localSheetId="7">#REF!</definedName>
    <definedName name="_VAL12610" localSheetId="9">#REF!</definedName>
    <definedName name="_VAL12610">#REF!</definedName>
    <definedName name="_VAL12630" localSheetId="16">#REF!</definedName>
    <definedName name="_VAL12630" localSheetId="7">#REF!</definedName>
    <definedName name="_VAL12630" localSheetId="9">#REF!</definedName>
    <definedName name="_VAL12630">#REF!</definedName>
    <definedName name="_VAL12631" localSheetId="16">#REF!</definedName>
    <definedName name="_VAL12631" localSheetId="7">#REF!</definedName>
    <definedName name="_VAL12631" localSheetId="9">#REF!</definedName>
    <definedName name="_VAL12631">#REF!</definedName>
    <definedName name="_VAL12640" localSheetId="16">#REF!</definedName>
    <definedName name="_VAL12640" localSheetId="7">#REF!</definedName>
    <definedName name="_VAL12640" localSheetId="9">#REF!</definedName>
    <definedName name="_VAL12640">#REF!</definedName>
    <definedName name="_VAL12645" localSheetId="16">#REF!</definedName>
    <definedName name="_VAL12645" localSheetId="7">#REF!</definedName>
    <definedName name="_VAL12645" localSheetId="9">#REF!</definedName>
    <definedName name="_VAL12645">#REF!</definedName>
    <definedName name="_VAL12665" localSheetId="16">#REF!</definedName>
    <definedName name="_VAL12665" localSheetId="7">#REF!</definedName>
    <definedName name="_VAL12665" localSheetId="9">#REF!</definedName>
    <definedName name="_VAL12665">#REF!</definedName>
    <definedName name="_VAL12690" localSheetId="16">#REF!</definedName>
    <definedName name="_VAL12690" localSheetId="7">#REF!</definedName>
    <definedName name="_VAL12690" localSheetId="9">#REF!</definedName>
    <definedName name="_VAL12690">#REF!</definedName>
    <definedName name="_VAL12700" localSheetId="16">#REF!</definedName>
    <definedName name="_VAL12700" localSheetId="7">#REF!</definedName>
    <definedName name="_VAL12700" localSheetId="9">#REF!</definedName>
    <definedName name="_VAL12700">#REF!</definedName>
    <definedName name="_VAL12710" localSheetId="16">#REF!</definedName>
    <definedName name="_VAL12710" localSheetId="7">#REF!</definedName>
    <definedName name="_VAL12710" localSheetId="9">#REF!</definedName>
    <definedName name="_VAL12710">#REF!</definedName>
    <definedName name="_VAL13111" localSheetId="16">#REF!</definedName>
    <definedName name="_VAL13111" localSheetId="7">#REF!</definedName>
    <definedName name="_VAL13111" localSheetId="9">#REF!</definedName>
    <definedName name="_VAL13111">#REF!</definedName>
    <definedName name="_VAL13112" localSheetId="16">#REF!</definedName>
    <definedName name="_VAL13112" localSheetId="7">#REF!</definedName>
    <definedName name="_VAL13112" localSheetId="9">#REF!</definedName>
    <definedName name="_VAL13112">#REF!</definedName>
    <definedName name="_VAL13121" localSheetId="16">#REF!</definedName>
    <definedName name="_VAL13121" localSheetId="7">#REF!</definedName>
    <definedName name="_VAL13121" localSheetId="9">#REF!</definedName>
    <definedName name="_VAL13121">#REF!</definedName>
    <definedName name="_VAL13720" localSheetId="16">#REF!</definedName>
    <definedName name="_VAL13720" localSheetId="7">#REF!</definedName>
    <definedName name="_VAL13720" localSheetId="9">#REF!</definedName>
    <definedName name="_VAL13720">#REF!</definedName>
    <definedName name="_VAL14100" localSheetId="16">#REF!</definedName>
    <definedName name="_VAL14100" localSheetId="7">#REF!</definedName>
    <definedName name="_VAL14100" localSheetId="9">#REF!</definedName>
    <definedName name="_VAL14100">#REF!</definedName>
    <definedName name="_VAL14161" localSheetId="16">#REF!</definedName>
    <definedName name="_VAL14161" localSheetId="7">#REF!</definedName>
    <definedName name="_VAL14161" localSheetId="9">#REF!</definedName>
    <definedName name="_VAL14161">#REF!</definedName>
    <definedName name="_VAL14195" localSheetId="16">#REF!</definedName>
    <definedName name="_VAL14195" localSheetId="7">#REF!</definedName>
    <definedName name="_VAL14195" localSheetId="9">#REF!</definedName>
    <definedName name="_VAL14195">#REF!</definedName>
    <definedName name="_VAL14205" localSheetId="16">#REF!</definedName>
    <definedName name="_VAL14205" localSheetId="7">#REF!</definedName>
    <definedName name="_VAL14205" localSheetId="9">#REF!</definedName>
    <definedName name="_VAL14205">#REF!</definedName>
    <definedName name="_VAL14260" localSheetId="16">#REF!</definedName>
    <definedName name="_VAL14260" localSheetId="7">#REF!</definedName>
    <definedName name="_VAL14260" localSheetId="9">#REF!</definedName>
    <definedName name="_VAL14260">#REF!</definedName>
    <definedName name="_VAL14500" localSheetId="16">#REF!</definedName>
    <definedName name="_VAL14500" localSheetId="7">#REF!</definedName>
    <definedName name="_VAL14500" localSheetId="9">#REF!</definedName>
    <definedName name="_VAL14500">#REF!</definedName>
    <definedName name="_VAL14515" localSheetId="16">#REF!</definedName>
    <definedName name="_VAL14515" localSheetId="7">#REF!</definedName>
    <definedName name="_VAL14515" localSheetId="9">#REF!</definedName>
    <definedName name="_VAL14515">#REF!</definedName>
    <definedName name="_VAL14555" localSheetId="16">#REF!</definedName>
    <definedName name="_VAL14555" localSheetId="7">#REF!</definedName>
    <definedName name="_VAL14555" localSheetId="9">#REF!</definedName>
    <definedName name="_VAL14555">#REF!</definedName>
    <definedName name="_VAL14565" localSheetId="16">#REF!</definedName>
    <definedName name="_VAL14565" localSheetId="7">#REF!</definedName>
    <definedName name="_VAL14565" localSheetId="9">#REF!</definedName>
    <definedName name="_VAL14565">#REF!</definedName>
    <definedName name="_VAL15135" localSheetId="16">#REF!</definedName>
    <definedName name="_VAL15135" localSheetId="7">#REF!</definedName>
    <definedName name="_VAL15135" localSheetId="9">#REF!</definedName>
    <definedName name="_VAL15135">#REF!</definedName>
    <definedName name="_VAL15140" localSheetId="16">#REF!</definedName>
    <definedName name="_VAL15140" localSheetId="7">#REF!</definedName>
    <definedName name="_VAL15140" localSheetId="9">#REF!</definedName>
    <definedName name="_VAL15140">#REF!</definedName>
    <definedName name="_VAL15195" localSheetId="16">#REF!</definedName>
    <definedName name="_VAL15195" localSheetId="7">#REF!</definedName>
    <definedName name="_VAL15195" localSheetId="9">#REF!</definedName>
    <definedName name="_VAL15195">#REF!</definedName>
    <definedName name="_VAL15225" localSheetId="16">#REF!</definedName>
    <definedName name="_VAL15225" localSheetId="7">#REF!</definedName>
    <definedName name="_VAL15225" localSheetId="9">#REF!</definedName>
    <definedName name="_VAL15225">#REF!</definedName>
    <definedName name="_VAL15230" localSheetId="16">#REF!</definedName>
    <definedName name="_VAL15230" localSheetId="7">#REF!</definedName>
    <definedName name="_VAL15230" localSheetId="9">#REF!</definedName>
    <definedName name="_VAL15230">#REF!</definedName>
    <definedName name="_VAL15515" localSheetId="16">#REF!</definedName>
    <definedName name="_VAL15515" localSheetId="7">#REF!</definedName>
    <definedName name="_VAL15515" localSheetId="9">#REF!</definedName>
    <definedName name="_VAL15515">#REF!</definedName>
    <definedName name="_VAL15560" localSheetId="16">#REF!</definedName>
    <definedName name="_VAL15560" localSheetId="7">#REF!</definedName>
    <definedName name="_VAL15560" localSheetId="9">#REF!</definedName>
    <definedName name="_VAL15560">#REF!</definedName>
    <definedName name="_VAL15565" localSheetId="16">#REF!</definedName>
    <definedName name="_VAL15565" localSheetId="7">#REF!</definedName>
    <definedName name="_VAL15565" localSheetId="9">#REF!</definedName>
    <definedName name="_VAL15565">#REF!</definedName>
    <definedName name="_VAL15570" localSheetId="16">#REF!</definedName>
    <definedName name="_VAL15570" localSheetId="7">#REF!</definedName>
    <definedName name="_VAL15570" localSheetId="9">#REF!</definedName>
    <definedName name="_VAL15570">#REF!</definedName>
    <definedName name="_VAL15575" localSheetId="16">#REF!</definedName>
    <definedName name="_VAL15575" localSheetId="7">#REF!</definedName>
    <definedName name="_VAL15575" localSheetId="9">#REF!</definedName>
    <definedName name="_VAL15575">#REF!</definedName>
    <definedName name="_VAL15583" localSheetId="16">#REF!</definedName>
    <definedName name="_VAL15583" localSheetId="7">#REF!</definedName>
    <definedName name="_VAL15583" localSheetId="9">#REF!</definedName>
    <definedName name="_VAL15583">#REF!</definedName>
    <definedName name="_VAL15590" localSheetId="16">#REF!</definedName>
    <definedName name="_VAL15590" localSheetId="7">#REF!</definedName>
    <definedName name="_VAL15590" localSheetId="9">#REF!</definedName>
    <definedName name="_VAL15590">#REF!</definedName>
    <definedName name="_VAL15591" localSheetId="16">#REF!</definedName>
    <definedName name="_VAL15591" localSheetId="7">#REF!</definedName>
    <definedName name="_VAL15591" localSheetId="9">#REF!</definedName>
    <definedName name="_VAL15591">#REF!</definedName>
    <definedName name="_VAL15610" localSheetId="16">#REF!</definedName>
    <definedName name="_VAL15610" localSheetId="7">#REF!</definedName>
    <definedName name="_VAL15610" localSheetId="9">#REF!</definedName>
    <definedName name="_VAL15610">#REF!</definedName>
    <definedName name="_VAL15625" localSheetId="16">#REF!</definedName>
    <definedName name="_VAL15625" localSheetId="7">#REF!</definedName>
    <definedName name="_VAL15625" localSheetId="9">#REF!</definedName>
    <definedName name="_VAL15625">#REF!</definedName>
    <definedName name="_VAL15635" localSheetId="16">#REF!</definedName>
    <definedName name="_VAL15635" localSheetId="7">#REF!</definedName>
    <definedName name="_VAL15635" localSheetId="9">#REF!</definedName>
    <definedName name="_VAL15635">#REF!</definedName>
    <definedName name="_VAL15655" localSheetId="16">#REF!</definedName>
    <definedName name="_VAL15655" localSheetId="7">#REF!</definedName>
    <definedName name="_VAL15655" localSheetId="9">#REF!</definedName>
    <definedName name="_VAL15655">#REF!</definedName>
    <definedName name="_VAL15665" localSheetId="16">#REF!</definedName>
    <definedName name="_VAL15665" localSheetId="7">#REF!</definedName>
    <definedName name="_VAL15665" localSheetId="9">#REF!</definedName>
    <definedName name="_VAL15665">#REF!</definedName>
    <definedName name="_VAL16515" localSheetId="16">#REF!</definedName>
    <definedName name="_VAL16515" localSheetId="7">#REF!</definedName>
    <definedName name="_VAL16515" localSheetId="9">#REF!</definedName>
    <definedName name="_VAL16515">#REF!</definedName>
    <definedName name="_VAL16535" localSheetId="16">#REF!</definedName>
    <definedName name="_VAL16535" localSheetId="7">#REF!</definedName>
    <definedName name="_VAL16535" localSheetId="9">#REF!</definedName>
    <definedName name="_VAL16535">#REF!</definedName>
    <definedName name="_VAL17140" localSheetId="16">#REF!</definedName>
    <definedName name="_VAL17140" localSheetId="7">#REF!</definedName>
    <definedName name="_VAL17140" localSheetId="9">#REF!</definedName>
    <definedName name="_VAL17140">#REF!</definedName>
    <definedName name="_VAL19500" localSheetId="16">#REF!</definedName>
    <definedName name="_VAL19500" localSheetId="7">#REF!</definedName>
    <definedName name="_VAL19500" localSheetId="9">#REF!</definedName>
    <definedName name="_VAL19500">#REF!</definedName>
    <definedName name="_VAL19501" localSheetId="16">#REF!</definedName>
    <definedName name="_VAL19501" localSheetId="7">#REF!</definedName>
    <definedName name="_VAL19501" localSheetId="9">#REF!</definedName>
    <definedName name="_VAL19501">#REF!</definedName>
    <definedName name="_VAL19502" localSheetId="16">#REF!</definedName>
    <definedName name="_VAL19502" localSheetId="7">#REF!</definedName>
    <definedName name="_VAL19502" localSheetId="9">#REF!</definedName>
    <definedName name="_VAL19502">#REF!</definedName>
    <definedName name="_VAL19503" localSheetId="16">#REF!</definedName>
    <definedName name="_VAL19503" localSheetId="7">#REF!</definedName>
    <definedName name="_VAL19503" localSheetId="9">#REF!</definedName>
    <definedName name="_VAL19503">#REF!</definedName>
    <definedName name="_VAL19504" localSheetId="16">#REF!</definedName>
    <definedName name="_VAL19504" localSheetId="7">#REF!</definedName>
    <definedName name="_VAL19504" localSheetId="9">#REF!</definedName>
    <definedName name="_VAL19504">#REF!</definedName>
    <definedName name="_VAL19505" localSheetId="16">#REF!</definedName>
    <definedName name="_VAL19505" localSheetId="7">#REF!</definedName>
    <definedName name="_VAL19505" localSheetId="9">#REF!</definedName>
    <definedName name="_VAL19505">#REF!</definedName>
    <definedName name="_VAL20100" localSheetId="16">#REF!</definedName>
    <definedName name="_VAL20100" localSheetId="7">#REF!</definedName>
    <definedName name="_VAL20100" localSheetId="9">#REF!</definedName>
    <definedName name="_VAL20100">#REF!</definedName>
    <definedName name="_VAL20105" localSheetId="16">#REF!</definedName>
    <definedName name="_VAL20105" localSheetId="7">#REF!</definedName>
    <definedName name="_VAL20105" localSheetId="9">#REF!</definedName>
    <definedName name="_VAL20105">#REF!</definedName>
    <definedName name="_VAL20110" localSheetId="16">#REF!</definedName>
    <definedName name="_VAL20110" localSheetId="7">#REF!</definedName>
    <definedName name="_VAL20110" localSheetId="9">#REF!</definedName>
    <definedName name="_VAL20110">#REF!</definedName>
    <definedName name="_VAL20115" localSheetId="16">#REF!</definedName>
    <definedName name="_VAL20115" localSheetId="7">#REF!</definedName>
    <definedName name="_VAL20115" localSheetId="9">#REF!</definedName>
    <definedName name="_VAL20115">#REF!</definedName>
    <definedName name="_VAL20130" localSheetId="16">#REF!</definedName>
    <definedName name="_VAL20130" localSheetId="7">#REF!</definedName>
    <definedName name="_VAL20130" localSheetId="9">#REF!</definedName>
    <definedName name="_VAL20130">#REF!</definedName>
    <definedName name="_VAL20135" localSheetId="16">#REF!</definedName>
    <definedName name="_VAL20135" localSheetId="7">#REF!</definedName>
    <definedName name="_VAL20135" localSheetId="9">#REF!</definedName>
    <definedName name="_VAL20135">#REF!</definedName>
    <definedName name="_VAL20140" localSheetId="16">#REF!</definedName>
    <definedName name="_VAL20140" localSheetId="7">#REF!</definedName>
    <definedName name="_VAL20140" localSheetId="9">#REF!</definedName>
    <definedName name="_VAL20140">#REF!</definedName>
    <definedName name="_VAL20145" localSheetId="16">#REF!</definedName>
    <definedName name="_VAL20145" localSheetId="7">#REF!</definedName>
    <definedName name="_VAL20145" localSheetId="9">#REF!</definedName>
    <definedName name="_VAL20145">#REF!</definedName>
    <definedName name="_VAL20150" localSheetId="16">#REF!</definedName>
    <definedName name="_VAL20150" localSheetId="7">#REF!</definedName>
    <definedName name="_VAL20150" localSheetId="9">#REF!</definedName>
    <definedName name="_VAL20150">#REF!</definedName>
    <definedName name="_VAL20155" localSheetId="16">#REF!</definedName>
    <definedName name="_VAL20155" localSheetId="7">#REF!</definedName>
    <definedName name="_VAL20155" localSheetId="9">#REF!</definedName>
    <definedName name="_VAL20155">#REF!</definedName>
    <definedName name="_VAL20175" localSheetId="16">#REF!</definedName>
    <definedName name="_VAL20175" localSheetId="7">#REF!</definedName>
    <definedName name="_VAL20175" localSheetId="9">#REF!</definedName>
    <definedName name="_VAL20175">#REF!</definedName>
    <definedName name="_VAL20185" localSheetId="16">#REF!</definedName>
    <definedName name="_VAL20185" localSheetId="7">#REF!</definedName>
    <definedName name="_VAL20185" localSheetId="9">#REF!</definedName>
    <definedName name="_VAL20185">#REF!</definedName>
    <definedName name="_VAL20190" localSheetId="16">#REF!</definedName>
    <definedName name="_VAL20190" localSheetId="7">#REF!</definedName>
    <definedName name="_VAL20190" localSheetId="9">#REF!</definedName>
    <definedName name="_VAL20190">#REF!</definedName>
    <definedName name="_VAL20195" localSheetId="16">#REF!</definedName>
    <definedName name="_VAL20195" localSheetId="7">#REF!</definedName>
    <definedName name="_VAL20195" localSheetId="9">#REF!</definedName>
    <definedName name="_VAL20195">#REF!</definedName>
    <definedName name="_VAL20210" localSheetId="16">#REF!</definedName>
    <definedName name="_VAL20210" localSheetId="7">#REF!</definedName>
    <definedName name="_VAL20210" localSheetId="9">#REF!</definedName>
    <definedName name="_VAL20210">#REF!</definedName>
    <definedName name="A" localSheetId="16">#REF!</definedName>
    <definedName name="A" localSheetId="7">#REF!</definedName>
    <definedName name="A" localSheetId="9">#REF!</definedName>
    <definedName name="A">#REF!</definedName>
    <definedName name="AA" localSheetId="16">#REF!</definedName>
    <definedName name="AA" localSheetId="7">#REF!</definedName>
    <definedName name="AA" localSheetId="9">#REF!</definedName>
    <definedName name="AA">#REF!</definedName>
    <definedName name="ANTIGA" localSheetId="16">#REF!</definedName>
    <definedName name="ANTIGA" localSheetId="7">#REF!</definedName>
    <definedName name="ANTIGA" localSheetId="9">#REF!</definedName>
    <definedName name="ANTIGA">#REF!</definedName>
    <definedName name="area_base" localSheetId="11">[1]Base!$U$40</definedName>
    <definedName name="area_base">[2]Base!$U$40</definedName>
    <definedName name="_xlnm.Print_Area" localSheetId="16">#REF!</definedName>
    <definedName name="_xlnm.Print_Area" localSheetId="7">#REF!</definedName>
    <definedName name="_xlnm.Print_Area" localSheetId="15">FERRAMENTAS!$C$3:$J$343</definedName>
    <definedName name="_xlnm.Print_Area" localSheetId="11">#REF!</definedName>
    <definedName name="_xlnm.Print_Area" localSheetId="9">#REF!</definedName>
    <definedName name="_xlnm.Print_Area" localSheetId="14">'UNIFORME E EPI'!$C$3:$H$25</definedName>
    <definedName name="_xlnm.Print_Area">#REF!</definedName>
    <definedName name="Área_impressão_IM" localSheetId="16">#REF!</definedName>
    <definedName name="Área_impressão_IM" localSheetId="7">#REF!</definedName>
    <definedName name="Área_impressão_IM" localSheetId="9">#REF!</definedName>
    <definedName name="Área_impressão_IM">#REF!</definedName>
    <definedName name="ASD" localSheetId="7">#REF!</definedName>
    <definedName name="ASD" localSheetId="9">#REF!</definedName>
    <definedName name="ASD">#REF!</definedName>
    <definedName name="aux" localSheetId="16">#REF!</definedName>
    <definedName name="aux" localSheetId="7">#REF!</definedName>
    <definedName name="aux" localSheetId="9">#REF!</definedName>
    <definedName name="aux">#REF!</definedName>
    <definedName name="auxiliar" localSheetId="16">#REF!</definedName>
    <definedName name="auxiliar" localSheetId="7">#REF!</definedName>
    <definedName name="auxiliar" localSheetId="9">#REF!</definedName>
    <definedName name="auxiliar">#REF!</definedName>
    <definedName name="B" localSheetId="16">#REF!</definedName>
    <definedName name="B" localSheetId="7">#REF!</definedName>
    <definedName name="B" localSheetId="9">#REF!</definedName>
    <definedName name="B">#REF!</definedName>
    <definedName name="bdi" localSheetId="16">#REF!</definedName>
    <definedName name="bdi" localSheetId="7">#REF!</definedName>
    <definedName name="bdi" localSheetId="9">#REF!</definedName>
    <definedName name="bdi">#REF!</definedName>
    <definedName name="BDI." localSheetId="16">#REF!</definedName>
    <definedName name="BDI." localSheetId="7">#REF!</definedName>
    <definedName name="BDI." localSheetId="9">#REF!</definedName>
    <definedName name="BDI.">#REF!</definedName>
    <definedName name="Bomba_putzmeister" localSheetId="16">#REF!</definedName>
    <definedName name="Bomba_putzmeister" localSheetId="7">#REF!</definedName>
    <definedName name="Bomba_putzmeister" localSheetId="9">#REF!</definedName>
    <definedName name="Bomba_putzmeister">#REF!</definedName>
    <definedName name="cab_cortes" localSheetId="16">#REF!</definedName>
    <definedName name="cab_cortes" localSheetId="7">#REF!</definedName>
    <definedName name="cab_cortes" localSheetId="9">#REF!</definedName>
    <definedName name="cab_cortes">#REF!</definedName>
    <definedName name="cab_dmt" localSheetId="16">#REF!</definedName>
    <definedName name="cab_dmt" localSheetId="7">#REF!</definedName>
    <definedName name="cab_dmt" localSheetId="9">#REF!</definedName>
    <definedName name="cab_dmt">#REF!</definedName>
    <definedName name="cab_limpeza" localSheetId="16">#REF!</definedName>
    <definedName name="cab_limpeza" localSheetId="7">#REF!</definedName>
    <definedName name="cab_limpeza" localSheetId="9">#REF!</definedName>
    <definedName name="cab_limpeza">#REF!</definedName>
    <definedName name="cabmeio" localSheetId="16">#REF!</definedName>
    <definedName name="cabmeio" localSheetId="7">#REF!</definedName>
    <definedName name="cabmeio" localSheetId="9">#REF!</definedName>
    <definedName name="cabmeio">#REF!</definedName>
    <definedName name="Código" localSheetId="16">#REF!</definedName>
    <definedName name="Código" localSheetId="7">#REF!</definedName>
    <definedName name="Código" localSheetId="9">#REF!</definedName>
    <definedName name="Código">#REF!</definedName>
    <definedName name="Código." localSheetId="16">#REF!</definedName>
    <definedName name="Código." localSheetId="7">#REF!</definedName>
    <definedName name="Código." localSheetId="9">#REF!</definedName>
    <definedName name="Código.">#REF!</definedName>
    <definedName name="corte" localSheetId="16">#REF!</definedName>
    <definedName name="corte" localSheetId="7">#REF!</definedName>
    <definedName name="corte" localSheetId="9">#REF!</definedName>
    <definedName name="corte">#REF!</definedName>
    <definedName name="D" localSheetId="7">#REF!</definedName>
    <definedName name="D" localSheetId="9">#REF!</definedName>
    <definedName name="D">#REF!</definedName>
    <definedName name="data" localSheetId="16">#REF!</definedName>
    <definedName name="data" localSheetId="7">#REF!</definedName>
    <definedName name="data" localSheetId="9">#REF!</definedName>
    <definedName name="data">#REF!</definedName>
    <definedName name="densidade_cap" localSheetId="16">#REF!</definedName>
    <definedName name="densidade_cap" localSheetId="7">#REF!</definedName>
    <definedName name="densidade_cap" localSheetId="9">#REF!</definedName>
    <definedName name="densidade_cap">#REF!</definedName>
    <definedName name="DES" localSheetId="16">#REF!</definedName>
    <definedName name="DES" localSheetId="7">#REF!</definedName>
    <definedName name="DES" localSheetId="9">#REF!</definedName>
    <definedName name="DES">#REF!</definedName>
    <definedName name="DMT_0_50" localSheetId="16">#REF!</definedName>
    <definedName name="DMT_0_50" localSheetId="7">#REF!</definedName>
    <definedName name="DMT_0_50" localSheetId="9">#REF!</definedName>
    <definedName name="DMT_0_50">#REF!</definedName>
    <definedName name="DMT_1000" localSheetId="16">#REF!</definedName>
    <definedName name="DMT_1000" localSheetId="7">#REF!</definedName>
    <definedName name="DMT_1000" localSheetId="9">#REF!</definedName>
    <definedName name="DMT_1000">#REF!</definedName>
    <definedName name="DMT_200" localSheetId="16">#REF!</definedName>
    <definedName name="DMT_200" localSheetId="7">#REF!</definedName>
    <definedName name="DMT_200" localSheetId="9">#REF!</definedName>
    <definedName name="DMT_200">#REF!</definedName>
    <definedName name="DMT_200_400" localSheetId="16">#REF!</definedName>
    <definedName name="DMT_200_400" localSheetId="7">#REF!</definedName>
    <definedName name="DMT_200_400" localSheetId="9">#REF!</definedName>
    <definedName name="DMT_200_400">#REF!</definedName>
    <definedName name="DMT_400" localSheetId="16">#REF!</definedName>
    <definedName name="DMT_400" localSheetId="7">#REF!</definedName>
    <definedName name="DMT_400" localSheetId="9">#REF!</definedName>
    <definedName name="DMT_400">#REF!</definedName>
    <definedName name="DMT_400_600" localSheetId="16">#REF!</definedName>
    <definedName name="DMT_400_600" localSheetId="7">#REF!</definedName>
    <definedName name="DMT_400_600" localSheetId="9">#REF!</definedName>
    <definedName name="DMT_400_600">#REF!</definedName>
    <definedName name="DMT_50" localSheetId="16">#REF!</definedName>
    <definedName name="DMT_50" localSheetId="7">#REF!</definedName>
    <definedName name="DMT_50" localSheetId="9">#REF!</definedName>
    <definedName name="DMT_50">#REF!</definedName>
    <definedName name="DMT_50_200" localSheetId="16">#REF!</definedName>
    <definedName name="DMT_50_200" localSheetId="7">#REF!</definedName>
    <definedName name="DMT_50_200" localSheetId="9">#REF!</definedName>
    <definedName name="DMT_50_200">#REF!</definedName>
    <definedName name="DMT_600" localSheetId="16">#REF!</definedName>
    <definedName name="DMT_600" localSheetId="7">#REF!</definedName>
    <definedName name="DMT_600" localSheetId="9">#REF!</definedName>
    <definedName name="DMT_600">#REF!</definedName>
    <definedName name="DMT_800" localSheetId="16">#REF!</definedName>
    <definedName name="DMT_800" localSheetId="7">#REF!</definedName>
    <definedName name="DMT_800" localSheetId="9">#REF!</definedName>
    <definedName name="DMT_800">#REF!</definedName>
    <definedName name="drena" localSheetId="16">#REF!</definedName>
    <definedName name="drena" localSheetId="7">#REF!</definedName>
    <definedName name="drena" localSheetId="9">#REF!</definedName>
    <definedName name="drena">#REF!</definedName>
    <definedName name="Empolamento" localSheetId="16">#REF!</definedName>
    <definedName name="Empolamento" localSheetId="7">#REF!</definedName>
    <definedName name="Empolamento" localSheetId="9">#REF!</definedName>
    <definedName name="Empolamento">#REF!</definedName>
    <definedName name="EPVT" localSheetId="16">#REF!</definedName>
    <definedName name="EPVT" localSheetId="7">#REF!</definedName>
    <definedName name="EPVT" localSheetId="9">#REF!</definedName>
    <definedName name="EPVT">#REF!</definedName>
    <definedName name="EQPTO" localSheetId="16">#REF!</definedName>
    <definedName name="EQPTO" localSheetId="7">#REF!</definedName>
    <definedName name="EQPTO" localSheetId="9">#REF!</definedName>
    <definedName name="EQPTO">#REF!</definedName>
    <definedName name="est" localSheetId="16">#REF!</definedName>
    <definedName name="est" localSheetId="7">#REF!</definedName>
    <definedName name="est" localSheetId="9">#REF!</definedName>
    <definedName name="est">#REF!</definedName>
    <definedName name="Excel_BuiltIn_Print_Area_1" localSheetId="7">#REF!</definedName>
    <definedName name="Excel_BuiltIn_Print_Area_1" localSheetId="9">#REF!</definedName>
    <definedName name="Excel_BuiltIn_Print_Area_1">#REF!</definedName>
    <definedName name="FINAL" localSheetId="16">#REF!</definedName>
    <definedName name="FINAL" localSheetId="7">#REF!</definedName>
    <definedName name="FINAL" localSheetId="9">#REF!</definedName>
    <definedName name="FINAL">#REF!</definedName>
    <definedName name="G" localSheetId="7">#REF!</definedName>
    <definedName name="G" localSheetId="9">#REF!</definedName>
    <definedName name="G">#REF!</definedName>
    <definedName name="gg" localSheetId="16">#REF!</definedName>
    <definedName name="gg" localSheetId="7">#REF!</definedName>
    <definedName name="gg" localSheetId="9">#REF!</definedName>
    <definedName name="gg">#REF!</definedName>
    <definedName name="grt" localSheetId="16">#REF!</definedName>
    <definedName name="grt" localSheetId="7">#REF!</definedName>
    <definedName name="grt" localSheetId="9">#REF!</definedName>
    <definedName name="grt">#REF!</definedName>
    <definedName name="inf" localSheetId="11">'[5]Orçamento Global'!$D$38</definedName>
    <definedName name="inf">'[6]Orçamento Global'!$D$38</definedName>
    <definedName name="insumos" localSheetId="16">#REF!</definedName>
    <definedName name="insumos" localSheetId="7">#REF!</definedName>
    <definedName name="insumos" localSheetId="9">#REF!</definedName>
    <definedName name="insumos">#REF!</definedName>
    <definedName name="ITEM" localSheetId="16">#REF!</definedName>
    <definedName name="ITEM" localSheetId="7">#REF!</definedName>
    <definedName name="ITEM" localSheetId="9">#REF!</definedName>
    <definedName name="ITEM">#REF!</definedName>
    <definedName name="item1" localSheetId="11">[7]Plan1!$J$13</definedName>
    <definedName name="item1">[8]Plan1!$J$13</definedName>
    <definedName name="item3" localSheetId="11">[7]Plan1!$J$30</definedName>
    <definedName name="item3">[8]Plan1!$J$30</definedName>
    <definedName name="item4" localSheetId="11">[7]Plan1!$J$39</definedName>
    <definedName name="item4">[8]Plan1!$J$39</definedName>
    <definedName name="koae" localSheetId="16">#REF!</definedName>
    <definedName name="koae" localSheetId="7">#REF!</definedName>
    <definedName name="koae" localSheetId="9">#REF!</definedName>
    <definedName name="koae">#REF!</definedName>
    <definedName name="kpavi" localSheetId="16">#REF!</definedName>
    <definedName name="kpavi" localSheetId="7">#REF!</definedName>
    <definedName name="kpavi" localSheetId="9">#REF!</definedName>
    <definedName name="kpavi">#REF!</definedName>
    <definedName name="kterra" localSheetId="16">#REF!</definedName>
    <definedName name="kterra" localSheetId="7">#REF!</definedName>
    <definedName name="kterra" localSheetId="9">#REF!</definedName>
    <definedName name="kterra">#REF!</definedName>
    <definedName name="LEIS" localSheetId="16">#REF!</definedName>
    <definedName name="LEIS" localSheetId="7">#REF!</definedName>
    <definedName name="LEIS" localSheetId="9">#REF!</definedName>
    <definedName name="LEIS">#REF!</definedName>
    <definedName name="MACROS" localSheetId="16">#REF!</definedName>
    <definedName name="MACROS" localSheetId="7">#REF!</definedName>
    <definedName name="MACROS" localSheetId="9">#REF!</definedName>
    <definedName name="MACROS">#REF!</definedName>
    <definedName name="MAT" localSheetId="16">#REF!</definedName>
    <definedName name="MAT" localSheetId="7">#REF!</definedName>
    <definedName name="MAT" localSheetId="9">#REF!</definedName>
    <definedName name="MAT">#REF!</definedName>
    <definedName name="MEIO_FIO" localSheetId="16">#REF!</definedName>
    <definedName name="MEIO_FIO" localSheetId="7">#REF!</definedName>
    <definedName name="MEIO_FIO" localSheetId="9">#REF!</definedName>
    <definedName name="MEIO_FIO">#REF!</definedName>
    <definedName name="MO" localSheetId="16">#REF!</definedName>
    <definedName name="MO" localSheetId="7">#REF!</definedName>
    <definedName name="MO" localSheetId="9">#REF!</definedName>
    <definedName name="MO">#REF!</definedName>
    <definedName name="mo_base" localSheetId="11">[1]Base!$U$39</definedName>
    <definedName name="mo_base">[2]Base!$U$39</definedName>
    <definedName name="mo_sub_base" localSheetId="11">'[1]Sub-base'!$U$36</definedName>
    <definedName name="mo_sub_base">'[2]Sub-base'!$U$36</definedName>
    <definedName name="MOE" localSheetId="16">#REF!</definedName>
    <definedName name="MOE" localSheetId="7">#REF!</definedName>
    <definedName name="MOE" localSheetId="9">#REF!</definedName>
    <definedName name="MOE">#REF!</definedName>
    <definedName name="MOH" localSheetId="16">#REF!</definedName>
    <definedName name="MOH" localSheetId="7">#REF!</definedName>
    <definedName name="MOH" localSheetId="9">#REF!</definedName>
    <definedName name="MOH">#REF!</definedName>
    <definedName name="num_linhas" localSheetId="16">#REF!</definedName>
    <definedName name="num_linhas" localSheetId="7">#REF!</definedName>
    <definedName name="num_linhas" localSheetId="9">#REF!</definedName>
    <definedName name="num_linhas">#REF!</definedName>
    <definedName name="oac" localSheetId="16">#REF!</definedName>
    <definedName name="oac" localSheetId="7">#REF!</definedName>
    <definedName name="oac" localSheetId="9">#REF!</definedName>
    <definedName name="oac">#REF!</definedName>
    <definedName name="oae" localSheetId="16">#REF!</definedName>
    <definedName name="oae" localSheetId="7">#REF!</definedName>
    <definedName name="oae" localSheetId="9">#REF!</definedName>
    <definedName name="oae">#REF!</definedName>
    <definedName name="ocom" localSheetId="16">#REF!</definedName>
    <definedName name="ocom" localSheetId="7">#REF!</definedName>
    <definedName name="ocom" localSheetId="9">#REF!</definedName>
    <definedName name="ocom">#REF!</definedName>
    <definedName name="pavi" localSheetId="16">#REF!</definedName>
    <definedName name="pavi" localSheetId="7">#REF!</definedName>
    <definedName name="pavi" localSheetId="9">#REF!</definedName>
    <definedName name="pavi">#REF!</definedName>
    <definedName name="PL_ABC" localSheetId="16">#REF!</definedName>
    <definedName name="PL_ABC" localSheetId="7">#REF!</definedName>
    <definedName name="PL_ABC" localSheetId="9">#REF!</definedName>
    <definedName name="PL_ABC">#REF!</definedName>
    <definedName name="plan275" localSheetId="16">#REF!</definedName>
    <definedName name="plan275" localSheetId="7">#REF!</definedName>
    <definedName name="plan275" localSheetId="9">#REF!</definedName>
    <definedName name="plan275">#REF!</definedName>
    <definedName name="planilha" localSheetId="16">#REF!</definedName>
    <definedName name="planilha" localSheetId="7">#REF!</definedName>
    <definedName name="planilha" localSheetId="9">#REF!</definedName>
    <definedName name="planilha">#REF!</definedName>
    <definedName name="plano" localSheetId="16">#REF!</definedName>
    <definedName name="plano" localSheetId="7">#REF!</definedName>
    <definedName name="plano" localSheetId="9">#REF!</definedName>
    <definedName name="plano">#REF!</definedName>
    <definedName name="ppt_pistas_e_patios" localSheetId="16">#REF!</definedName>
    <definedName name="ppt_pistas_e_patios" localSheetId="7">#REF!</definedName>
    <definedName name="ppt_pistas_e_patios" localSheetId="9">#REF!</definedName>
    <definedName name="ppt_pistas_e_patios">#REF!</definedName>
    <definedName name="Q" localSheetId="7">#REF!</definedName>
    <definedName name="Q" localSheetId="9">#REF!</definedName>
    <definedName name="Q">#REF!</definedName>
    <definedName name="QUANT_acumu" localSheetId="16">#REF!</definedName>
    <definedName name="QUANT_acumu" localSheetId="7">#REF!</definedName>
    <definedName name="QUANT_acumu" localSheetId="9">#REF!</definedName>
    <definedName name="QUANT_acumu">#REF!</definedName>
    <definedName name="rea" localSheetId="16">#REF!</definedName>
    <definedName name="rea" localSheetId="7">#REF!</definedName>
    <definedName name="rea" localSheetId="9">#REF!</definedName>
    <definedName name="rea">#REF!</definedName>
    <definedName name="REGULA" localSheetId="11">[1]Regula!$M$36</definedName>
    <definedName name="REGULA">[2]Regula!$M$36</definedName>
    <definedName name="resumo" localSheetId="16">#REF!</definedName>
    <definedName name="resumo" localSheetId="7">#REF!</definedName>
    <definedName name="resumo" localSheetId="9">#REF!</definedName>
    <definedName name="resumo">#REF!</definedName>
    <definedName name="t" localSheetId="16">#REF!</definedName>
    <definedName name="t" localSheetId="7">#REF!</definedName>
    <definedName name="t" localSheetId="9">#REF!</definedName>
    <definedName name="t">#REF!</definedName>
    <definedName name="taxa_cap" localSheetId="16">#REF!</definedName>
    <definedName name="taxa_cap" localSheetId="7">#REF!</definedName>
    <definedName name="taxa_cap" localSheetId="9">#REF!</definedName>
    <definedName name="taxa_cap">#REF!</definedName>
    <definedName name="terra" localSheetId="16">#REF!</definedName>
    <definedName name="terra" localSheetId="7">#REF!</definedName>
    <definedName name="terra" localSheetId="9">#REF!</definedName>
    <definedName name="terra">#REF!</definedName>
    <definedName name="TESTE" localSheetId="16">#REF!</definedName>
    <definedName name="TESTE" localSheetId="7">#REF!</definedName>
    <definedName name="TESTE" localSheetId="9">#REF!</definedName>
    <definedName name="TESTE">#REF!</definedName>
    <definedName name="_xlnm.Print_Titles" localSheetId="13">'[9]repeated header'!$4:$4</definedName>
    <definedName name="total" localSheetId="16">#REF!</definedName>
    <definedName name="total" localSheetId="7">#REF!</definedName>
    <definedName name="total" localSheetId="9">#REF!</definedName>
    <definedName name="total">#REF!</definedName>
  </definedNames>
  <calcPr calcId="162913"/>
</workbook>
</file>

<file path=xl/calcChain.xml><?xml version="1.0" encoding="utf-8"?>
<calcChain xmlns="http://schemas.openxmlformats.org/spreadsheetml/2006/main">
  <c r="H22" i="23" l="1"/>
  <c r="H21" i="23"/>
  <c r="L7" i="19" l="1"/>
  <c r="E7" i="19"/>
  <c r="F123" i="22" l="1"/>
  <c r="I194" i="22"/>
  <c r="G194" i="22"/>
  <c r="I202" i="22"/>
  <c r="G202" i="22"/>
  <c r="I67" i="22"/>
  <c r="G67" i="22"/>
  <c r="I32" i="22"/>
  <c r="G32" i="22"/>
  <c r="I68" i="22"/>
  <c r="G68" i="22"/>
  <c r="I69" i="22"/>
  <c r="G69" i="22"/>
  <c r="I30" i="22"/>
  <c r="G30" i="22"/>
  <c r="J30" i="22" s="1"/>
  <c r="J69" i="22" l="1"/>
  <c r="J67" i="22"/>
  <c r="J202" i="22"/>
  <c r="J194" i="22"/>
  <c r="J32" i="22"/>
  <c r="J68" i="22"/>
  <c r="E327" i="22"/>
  <c r="E326" i="22"/>
  <c r="I147" i="22" l="1"/>
  <c r="G147" i="22"/>
  <c r="I127" i="22"/>
  <c r="G127" i="22"/>
  <c r="I116" i="22"/>
  <c r="G116" i="22"/>
  <c r="I277" i="22"/>
  <c r="G277" i="22"/>
  <c r="I296" i="22"/>
  <c r="G296" i="22"/>
  <c r="I329" i="22"/>
  <c r="G329" i="22"/>
  <c r="I292" i="22"/>
  <c r="G292" i="22"/>
  <c r="I305" i="22"/>
  <c r="G305" i="22"/>
  <c r="I321" i="22"/>
  <c r="G321" i="22"/>
  <c r="I319" i="22"/>
  <c r="G319" i="22"/>
  <c r="I306" i="22"/>
  <c r="F306" i="22"/>
  <c r="G306" i="22" s="1"/>
  <c r="I290" i="22"/>
  <c r="G290" i="22"/>
  <c r="I312" i="22"/>
  <c r="G312" i="22"/>
  <c r="I309" i="22"/>
  <c r="G309" i="22"/>
  <c r="I323" i="22"/>
  <c r="G323" i="22"/>
  <c r="I84" i="22"/>
  <c r="G84" i="22"/>
  <c r="I98" i="22"/>
  <c r="G98" i="22"/>
  <c r="I107" i="22"/>
  <c r="G107" i="22"/>
  <c r="I93" i="22"/>
  <c r="G93" i="22"/>
  <c r="I101" i="22"/>
  <c r="G101" i="22"/>
  <c r="I100" i="22"/>
  <c r="G100" i="22"/>
  <c r="I108" i="22"/>
  <c r="G108" i="22"/>
  <c r="I336" i="22"/>
  <c r="G336" i="22"/>
  <c r="I303" i="22"/>
  <c r="G303" i="22"/>
  <c r="J303" i="22" s="1"/>
  <c r="I289" i="22"/>
  <c r="G289" i="22"/>
  <c r="G291" i="22"/>
  <c r="I291" i="22"/>
  <c r="I304" i="22"/>
  <c r="G304" i="22"/>
  <c r="I281" i="22"/>
  <c r="G281" i="22"/>
  <c r="I335" i="22"/>
  <c r="G335" i="22"/>
  <c r="I325" i="22"/>
  <c r="G325" i="22"/>
  <c r="I278" i="22"/>
  <c r="G278" i="22"/>
  <c r="I324" i="22"/>
  <c r="G324" i="22"/>
  <c r="I300" i="22"/>
  <c r="G300" i="22"/>
  <c r="I82" i="22"/>
  <c r="G82" i="22"/>
  <c r="J84" i="22" l="1"/>
  <c r="J304" i="22"/>
  <c r="J336" i="22"/>
  <c r="J321" i="22"/>
  <c r="J296" i="22"/>
  <c r="J319" i="22"/>
  <c r="J147" i="22"/>
  <c r="J309" i="22"/>
  <c r="J100" i="22"/>
  <c r="J292" i="22"/>
  <c r="J127" i="22"/>
  <c r="J107" i="22"/>
  <c r="J98" i="22"/>
  <c r="J329" i="22"/>
  <c r="J306" i="22"/>
  <c r="J291" i="22"/>
  <c r="J323" i="22"/>
  <c r="J277" i="22"/>
  <c r="J325" i="22"/>
  <c r="J93" i="22"/>
  <c r="J290" i="22"/>
  <c r="J116" i="22"/>
  <c r="J335" i="22"/>
  <c r="J281" i="22"/>
  <c r="J289" i="22"/>
  <c r="J305" i="22"/>
  <c r="J312" i="22"/>
  <c r="J108" i="22"/>
  <c r="J101" i="22"/>
  <c r="J278" i="22"/>
  <c r="J324" i="22"/>
  <c r="J300" i="22"/>
  <c r="J82" i="22"/>
  <c r="I217" i="22"/>
  <c r="G217" i="22"/>
  <c r="I269" i="22"/>
  <c r="G269" i="22"/>
  <c r="I245" i="22"/>
  <c r="G245" i="22"/>
  <c r="I265" i="22"/>
  <c r="G265" i="22"/>
  <c r="I251" i="22"/>
  <c r="G251" i="22"/>
  <c r="E286" i="22"/>
  <c r="I58" i="22"/>
  <c r="G58" i="22"/>
  <c r="I73" i="22"/>
  <c r="G73" i="22"/>
  <c r="I20" i="22"/>
  <c r="G20" i="22"/>
  <c r="J269" i="22" l="1"/>
  <c r="J245" i="22"/>
  <c r="J251" i="22"/>
  <c r="J217" i="22"/>
  <c r="J265" i="22"/>
  <c r="J58" i="22"/>
  <c r="J20" i="22"/>
  <c r="J73" i="22"/>
  <c r="E10" i="19"/>
  <c r="F13" i="26"/>
  <c r="F13" i="14"/>
  <c r="F13" i="12"/>
  <c r="F13" i="21"/>
  <c r="F13" i="13"/>
  <c r="F13" i="16"/>
  <c r="F13" i="11"/>
  <c r="F37" i="26"/>
  <c r="F38" i="14"/>
  <c r="F37" i="24"/>
  <c r="F37" i="12"/>
  <c r="F36" i="21"/>
  <c r="F38" i="11"/>
  <c r="F37" i="9"/>
  <c r="F38" i="10"/>
  <c r="F38" i="13"/>
  <c r="F36" i="7"/>
  <c r="F38" i="16"/>
  <c r="F22" i="24"/>
  <c r="I271" i="22" l="1"/>
  <c r="G271" i="22"/>
  <c r="I242" i="22"/>
  <c r="G242" i="22"/>
  <c r="I156" i="22"/>
  <c r="G156" i="22"/>
  <c r="I110" i="22"/>
  <c r="G110" i="22"/>
  <c r="J110" i="22" l="1"/>
  <c r="J156" i="22"/>
  <c r="J242" i="22"/>
  <c r="J271" i="22"/>
  <c r="F10" i="21" l="1"/>
  <c r="F93" i="21" l="1"/>
  <c r="I6" i="22" l="1"/>
  <c r="G6" i="22"/>
  <c r="G5" i="5"/>
  <c r="G17" i="5"/>
  <c r="H13" i="23"/>
  <c r="H12" i="23"/>
  <c r="H11" i="23"/>
  <c r="H10" i="23"/>
  <c r="H9" i="23"/>
  <c r="H8" i="23"/>
  <c r="H7" i="23"/>
  <c r="H6" i="23"/>
  <c r="H5" i="23"/>
  <c r="H14" i="23" l="1"/>
  <c r="H15" i="23" s="1"/>
  <c r="J6" i="22"/>
  <c r="I287" i="22"/>
  <c r="G287" i="22"/>
  <c r="I288" i="22"/>
  <c r="G288" i="22"/>
  <c r="J287" i="22" l="1"/>
  <c r="J288" i="22"/>
  <c r="E123" i="26" l="1"/>
  <c r="E122" i="26"/>
  <c r="E121" i="26"/>
  <c r="E120" i="26"/>
  <c r="E118" i="26"/>
  <c r="F110" i="26"/>
  <c r="F133" i="26" s="1"/>
  <c r="F100" i="26"/>
  <c r="E76" i="26"/>
  <c r="F57" i="26"/>
  <c r="E51" i="26"/>
  <c r="F22" i="26"/>
  <c r="F29" i="26" s="1"/>
  <c r="E119" i="26" l="1"/>
  <c r="F36" i="26"/>
  <c r="F38" i="26" s="1"/>
  <c r="F65" i="26" s="1"/>
  <c r="F44" i="26"/>
  <c r="F129" i="26"/>
  <c r="F56" i="26"/>
  <c r="F60" i="26" s="1"/>
  <c r="F67" i="26" s="1"/>
  <c r="F45" i="26" l="1"/>
  <c r="F43" i="26"/>
  <c r="F46" i="26"/>
  <c r="F49" i="26"/>
  <c r="F48" i="26"/>
  <c r="F76" i="26"/>
  <c r="F77" i="26" s="1"/>
  <c r="F50" i="26"/>
  <c r="F75" i="26" s="1"/>
  <c r="F47" i="26"/>
  <c r="F51" i="26" s="1"/>
  <c r="F66" i="26" s="1"/>
  <c r="F68" i="26" s="1"/>
  <c r="F73" i="26"/>
  <c r="F78" i="26" l="1"/>
  <c r="F130" i="26"/>
  <c r="F74" i="26"/>
  <c r="F79" i="26"/>
  <c r="F131" i="26" s="1"/>
  <c r="F87" i="26" l="1"/>
  <c r="F99" i="26" s="1"/>
  <c r="F101" i="26" s="1"/>
  <c r="F88" i="26" l="1"/>
  <c r="F132" i="26"/>
  <c r="F134" i="26" s="1"/>
  <c r="F112" i="26"/>
  <c r="I333" i="22" l="1"/>
  <c r="G333" i="22"/>
  <c r="F21" i="21"/>
  <c r="J333" i="22" l="1"/>
  <c r="I66" i="22"/>
  <c r="G66" i="22"/>
  <c r="J66" i="22" l="1"/>
  <c r="I14" i="22"/>
  <c r="G14" i="22"/>
  <c r="J14" i="22" l="1"/>
  <c r="E332" i="22"/>
  <c r="E331" i="22"/>
  <c r="E330" i="22"/>
  <c r="E328" i="22"/>
  <c r="I8" i="22"/>
  <c r="I7" i="22"/>
  <c r="I9" i="22"/>
  <c r="G9" i="22"/>
  <c r="G10" i="22"/>
  <c r="G7" i="22"/>
  <c r="G322" i="22"/>
  <c r="G295" i="22"/>
  <c r="G294" i="22"/>
  <c r="G293" i="22"/>
  <c r="G308" i="22"/>
  <c r="G338" i="22"/>
  <c r="G337" i="22"/>
  <c r="G301" i="22"/>
  <c r="G307" i="22"/>
  <c r="G302" i="22"/>
  <c r="G297" i="22"/>
  <c r="G285" i="22"/>
  <c r="G284" i="22"/>
  <c r="G317" i="22"/>
  <c r="G316" i="22"/>
  <c r="F256" i="22"/>
  <c r="J9" i="22" l="1"/>
  <c r="J7" i="22"/>
  <c r="G262" i="22" l="1"/>
  <c r="G250" i="22"/>
  <c r="G255" i="22"/>
  <c r="G225" i="22"/>
  <c r="G188" i="22"/>
  <c r="G254" i="22"/>
  <c r="G253" i="22"/>
  <c r="G270" i="22"/>
  <c r="G266" i="22"/>
  <c r="G264" i="22"/>
  <c r="G261" i="22"/>
  <c r="G260" i="22"/>
  <c r="G259" i="22"/>
  <c r="G258" i="22"/>
  <c r="G257" i="22"/>
  <c r="G208" i="22" l="1"/>
  <c r="G207" i="22"/>
  <c r="G206" i="22"/>
  <c r="G240" i="22"/>
  <c r="G43" i="22"/>
  <c r="G44" i="22"/>
  <c r="G45" i="22"/>
  <c r="G220" i="22"/>
  <c r="G241" i="22"/>
  <c r="G239" i="22"/>
  <c r="G238" i="22"/>
  <c r="G237" i="22"/>
  <c r="G233" i="22"/>
  <c r="G232" i="22"/>
  <c r="G231" i="22"/>
  <c r="G230" i="22"/>
  <c r="G229" i="22"/>
  <c r="G228" i="22"/>
  <c r="G227" i="22"/>
  <c r="G56" i="22"/>
  <c r="G226" i="22"/>
  <c r="G224" i="22"/>
  <c r="G223" i="22"/>
  <c r="G222" i="22"/>
  <c r="G218" i="22"/>
  <c r="G129" i="22"/>
  <c r="G204" i="22"/>
  <c r="G185" i="22"/>
  <c r="G169" i="22"/>
  <c r="G173" i="22"/>
  <c r="G203" i="22"/>
  <c r="G163" i="22" l="1"/>
  <c r="G182" i="22"/>
  <c r="G179" i="22"/>
  <c r="G195" i="22"/>
  <c r="G190" i="22"/>
  <c r="G193" i="22"/>
  <c r="G192" i="22"/>
  <c r="G187" i="22"/>
  <c r="G157" i="22" l="1"/>
  <c r="G150" i="22"/>
  <c r="G144" i="22"/>
  <c r="G141" i="22"/>
  <c r="G133" i="22" l="1"/>
  <c r="G132" i="22"/>
  <c r="G155" i="22" l="1"/>
  <c r="G140" i="22"/>
  <c r="G130" i="22"/>
  <c r="G135" i="22"/>
  <c r="G120" i="22"/>
  <c r="G121" i="22"/>
  <c r="G88" i="22"/>
  <c r="G122" i="22"/>
  <c r="G126" i="22"/>
  <c r="G92" i="22"/>
  <c r="G91" i="22"/>
  <c r="G104" i="22"/>
  <c r="G90" i="22"/>
  <c r="G102" i="22" l="1"/>
  <c r="G72" i="22" l="1"/>
  <c r="G62" i="22"/>
  <c r="G57" i="22"/>
  <c r="G55" i="22"/>
  <c r="G54" i="22"/>
  <c r="G26" i="22"/>
  <c r="G25" i="22"/>
  <c r="G267" i="22" l="1"/>
  <c r="G83" i="22"/>
  <c r="G46" i="22"/>
  <c r="G41" i="22"/>
  <c r="G40" i="22"/>
  <c r="G39" i="22"/>
  <c r="G52" i="22"/>
  <c r="G49" i="22"/>
  <c r="G22" i="22" l="1"/>
  <c r="G18" i="22"/>
  <c r="G311" i="22"/>
  <c r="G8" i="22"/>
  <c r="G11" i="22"/>
  <c r="G12" i="22"/>
  <c r="G13" i="22"/>
  <c r="G154" i="22"/>
  <c r="F56" i="24" l="1"/>
  <c r="F57" i="9" l="1"/>
  <c r="F22" i="12" l="1"/>
  <c r="F23" i="24" l="1"/>
  <c r="F29" i="24" s="1"/>
  <c r="E123" i="24" l="1"/>
  <c r="E122" i="24"/>
  <c r="E121" i="24"/>
  <c r="E120" i="24"/>
  <c r="E118" i="24"/>
  <c r="F100" i="24"/>
  <c r="E76" i="24"/>
  <c r="F57" i="24"/>
  <c r="E45" i="24"/>
  <c r="E51" i="24" s="1"/>
  <c r="E119" i="24" l="1"/>
  <c r="F60" i="24"/>
  <c r="F67" i="24" s="1"/>
  <c r="F129" i="24"/>
  <c r="F36" i="24"/>
  <c r="F23" i="11"/>
  <c r="E77" i="16"/>
  <c r="E77" i="14"/>
  <c r="E77" i="13"/>
  <c r="E76" i="12"/>
  <c r="E77" i="11"/>
  <c r="E77" i="10"/>
  <c r="E76" i="9"/>
  <c r="E75" i="7"/>
  <c r="F38" i="24" l="1"/>
  <c r="E75" i="21"/>
  <c r="F56" i="21"/>
  <c r="E119" i="16"/>
  <c r="F49" i="24" l="1"/>
  <c r="F65" i="24"/>
  <c r="F43" i="24"/>
  <c r="F46" i="24"/>
  <c r="F76" i="24"/>
  <c r="F77" i="24" s="1"/>
  <c r="F45" i="24"/>
  <c r="F50" i="24"/>
  <c r="F47" i="24"/>
  <c r="F48" i="24"/>
  <c r="F44" i="24"/>
  <c r="F73" i="24"/>
  <c r="F58" i="14"/>
  <c r="F58" i="13"/>
  <c r="F58" i="10"/>
  <c r="F23" i="16"/>
  <c r="F58" i="16"/>
  <c r="F23" i="14"/>
  <c r="F23" i="13"/>
  <c r="F58" i="11"/>
  <c r="F24" i="11"/>
  <c r="F78" i="24" l="1"/>
  <c r="F75" i="24"/>
  <c r="F74" i="24"/>
  <c r="F51" i="24"/>
  <c r="F66" i="24" s="1"/>
  <c r="F68" i="24" s="1"/>
  <c r="F57" i="11"/>
  <c r="F57" i="12"/>
  <c r="F56" i="12"/>
  <c r="F24" i="12"/>
  <c r="F57" i="13"/>
  <c r="F25" i="13"/>
  <c r="F57" i="14"/>
  <c r="F25" i="14"/>
  <c r="F57" i="16"/>
  <c r="F25" i="16"/>
  <c r="F56" i="7"/>
  <c r="E119" i="14"/>
  <c r="E119" i="13"/>
  <c r="E118" i="12"/>
  <c r="E119" i="11"/>
  <c r="E119" i="10"/>
  <c r="E118" i="9"/>
  <c r="E117" i="7"/>
  <c r="F79" i="24" l="1"/>
  <c r="F131" i="24" s="1"/>
  <c r="F130" i="24"/>
  <c r="E46" i="16"/>
  <c r="E46" i="14"/>
  <c r="E46" i="13"/>
  <c r="E45" i="12"/>
  <c r="E46" i="11"/>
  <c r="E46" i="10"/>
  <c r="E44" i="7"/>
  <c r="E44" i="21"/>
  <c r="E45" i="9"/>
  <c r="G53" i="22" l="1"/>
  <c r="F56" i="9" l="1"/>
  <c r="G15" i="5" l="1"/>
  <c r="G14" i="5"/>
  <c r="I10" i="22" l="1"/>
  <c r="J10" i="22" s="1"/>
  <c r="F10" i="7"/>
  <c r="F21" i="7" s="1"/>
  <c r="I11" i="22" l="1"/>
  <c r="F23" i="10"/>
  <c r="F57" i="10" l="1"/>
  <c r="F24" i="10"/>
  <c r="I12" i="22"/>
  <c r="H23" i="23"/>
  <c r="H20" i="23"/>
  <c r="H19" i="23"/>
  <c r="G334" i="22"/>
  <c r="G332" i="22"/>
  <c r="G331" i="22"/>
  <c r="G330" i="22"/>
  <c r="G328" i="22"/>
  <c r="G327" i="22"/>
  <c r="G326" i="22"/>
  <c r="G320" i="22"/>
  <c r="G318" i="22"/>
  <c r="G315" i="22"/>
  <c r="G314" i="22"/>
  <c r="G313" i="22"/>
  <c r="G310" i="22"/>
  <c r="G299" i="22"/>
  <c r="G298" i="22"/>
  <c r="G286" i="22"/>
  <c r="G283" i="22"/>
  <c r="G282" i="22"/>
  <c r="G276" i="22"/>
  <c r="G274" i="22"/>
  <c r="G273" i="22"/>
  <c r="G272" i="22"/>
  <c r="G249" i="22"/>
  <c r="G268" i="22"/>
  <c r="G256" i="22"/>
  <c r="G263" i="22"/>
  <c r="G236" i="22"/>
  <c r="G235" i="22"/>
  <c r="G234" i="22"/>
  <c r="G219" i="22"/>
  <c r="G216" i="22"/>
  <c r="G201" i="22"/>
  <c r="G172" i="22"/>
  <c r="G171" i="22"/>
  <c r="G170" i="22"/>
  <c r="G184" i="22"/>
  <c r="G196" i="22"/>
  <c r="G191" i="22"/>
  <c r="G189" i="22"/>
  <c r="G180" i="22"/>
  <c r="G178" i="22"/>
  <c r="G176" i="22"/>
  <c r="G212" i="22"/>
  <c r="G164" i="22"/>
  <c r="G210" i="22"/>
  <c r="G161" i="22"/>
  <c r="G160" i="22"/>
  <c r="G158" i="22"/>
  <c r="G153" i="22"/>
  <c r="G152" i="22"/>
  <c r="G151" i="22"/>
  <c r="G149" i="22"/>
  <c r="G148" i="22"/>
  <c r="G145" i="22"/>
  <c r="G143" i="22"/>
  <c r="G142" i="22"/>
  <c r="G139" i="22"/>
  <c r="G138" i="22"/>
  <c r="G137" i="22"/>
  <c r="G136" i="22"/>
  <c r="G134" i="22"/>
  <c r="G131" i="22"/>
  <c r="G128" i="22"/>
  <c r="G123" i="22"/>
  <c r="G119" i="22"/>
  <c r="G118" i="22"/>
  <c r="G117" i="22"/>
  <c r="G115" i="22"/>
  <c r="G114" i="22"/>
  <c r="G109" i="22"/>
  <c r="G106" i="22"/>
  <c r="G105" i="22"/>
  <c r="G103" i="22"/>
  <c r="G89" i="22"/>
  <c r="G87" i="22"/>
  <c r="G86" i="22"/>
  <c r="G85" i="22"/>
  <c r="G97" i="22"/>
  <c r="G96" i="22"/>
  <c r="G95" i="22"/>
  <c r="G94" i="22"/>
  <c r="G81" i="22"/>
  <c r="G113" i="22"/>
  <c r="G112" i="22"/>
  <c r="G78" i="22"/>
  <c r="G77" i="22"/>
  <c r="G76" i="22"/>
  <c r="G75" i="22"/>
  <c r="G71" i="22"/>
  <c r="G70" i="22"/>
  <c r="G65" i="22"/>
  <c r="G64" i="22"/>
  <c r="G63" i="22"/>
  <c r="G61" i="22"/>
  <c r="G60" i="22"/>
  <c r="G59" i="22"/>
  <c r="G51" i="22"/>
  <c r="G50" i="22"/>
  <c r="G48" i="22"/>
  <c r="G47" i="22"/>
  <c r="G42" i="22"/>
  <c r="G38" i="22"/>
  <c r="G37" i="22"/>
  <c r="G36" i="22"/>
  <c r="G35" i="22"/>
  <c r="G34" i="22"/>
  <c r="G33" i="22"/>
  <c r="G31" i="22"/>
  <c r="G29" i="22"/>
  <c r="G28" i="22"/>
  <c r="G27" i="22"/>
  <c r="G24" i="22"/>
  <c r="G23" i="22"/>
  <c r="G21" i="22"/>
  <c r="G19" i="22"/>
  <c r="G17" i="22"/>
  <c r="G16" i="22"/>
  <c r="H24" i="23" l="1"/>
  <c r="H25" i="23" s="1"/>
  <c r="G162" i="22"/>
  <c r="J12" i="22"/>
  <c r="G175" i="22"/>
  <c r="G166" i="22"/>
  <c r="J8" i="22"/>
  <c r="G79" i="22"/>
  <c r="G198" i="22"/>
  <c r="G168" i="22"/>
  <c r="G177" i="22"/>
  <c r="J11" i="22"/>
  <c r="G186" i="22"/>
  <c r="G248" i="22"/>
  <c r="G215" i="22"/>
  <c r="G213" i="22"/>
  <c r="G197" i="22"/>
  <c r="G214" i="22"/>
  <c r="G211" i="22"/>
  <c r="G165" i="22"/>
  <c r="G167" i="22"/>
  <c r="G174" i="22"/>
  <c r="G80" i="22"/>
  <c r="G99" i="22"/>
  <c r="I16" i="22" l="1"/>
  <c r="I13" i="22"/>
  <c r="J13" i="22" s="1"/>
  <c r="F106" i="24"/>
  <c r="F107" i="13"/>
  <c r="F106" i="9"/>
  <c r="F107" i="10"/>
  <c r="F107" i="11"/>
  <c r="F107" i="14"/>
  <c r="F107" i="16"/>
  <c r="F106" i="12"/>
  <c r="G125" i="22"/>
  <c r="G200" i="22"/>
  <c r="G181" i="22"/>
  <c r="G146" i="22"/>
  <c r="G244" i="22"/>
  <c r="G209" i="22"/>
  <c r="G280" i="22"/>
  <c r="G247" i="22"/>
  <c r="G124" i="22"/>
  <c r="G183" i="22"/>
  <c r="G279" i="22"/>
  <c r="G246" i="22"/>
  <c r="G221" i="22" l="1"/>
  <c r="G252" i="22" l="1"/>
  <c r="G199" i="22"/>
  <c r="J339" i="22" l="1"/>
  <c r="E122" i="21"/>
  <c r="E121" i="21"/>
  <c r="E120" i="21"/>
  <c r="E119" i="21"/>
  <c r="E117" i="21"/>
  <c r="F109" i="21"/>
  <c r="F132" i="21" s="1"/>
  <c r="F99" i="21"/>
  <c r="F59" i="21"/>
  <c r="F66" i="21" s="1"/>
  <c r="E50" i="21"/>
  <c r="F28" i="21"/>
  <c r="E118" i="21" l="1"/>
  <c r="F128" i="21"/>
  <c r="F35" i="21"/>
  <c r="F37" i="21" l="1"/>
  <c r="D13" i="17"/>
  <c r="D11" i="17"/>
  <c r="F72" i="21" l="1"/>
  <c r="F73" i="21" s="1"/>
  <c r="F75" i="21"/>
  <c r="F76" i="21" s="1"/>
  <c r="F64" i="21"/>
  <c r="F46" i="21"/>
  <c r="F48" i="21"/>
  <c r="F47" i="21"/>
  <c r="F42" i="21"/>
  <c r="F45" i="21"/>
  <c r="F43" i="21"/>
  <c r="F49" i="21"/>
  <c r="F44" i="21"/>
  <c r="F74" i="21" l="1"/>
  <c r="F77" i="21"/>
  <c r="F78" i="21" s="1"/>
  <c r="F50" i="21"/>
  <c r="F65" i="21" s="1"/>
  <c r="F67" i="21" s="1"/>
  <c r="F129" i="21" s="1"/>
  <c r="F130" i="21" l="1"/>
  <c r="L10" i="19" l="1"/>
  <c r="L12" i="19"/>
  <c r="L6" i="19"/>
  <c r="L18" i="19" l="1"/>
  <c r="D4" i="25" s="1"/>
  <c r="E124" i="16"/>
  <c r="E123" i="16"/>
  <c r="E122" i="16"/>
  <c r="E121" i="16"/>
  <c r="E124" i="14"/>
  <c r="E123" i="14"/>
  <c r="E122" i="14"/>
  <c r="E121" i="14"/>
  <c r="E124" i="13"/>
  <c r="E123" i="13"/>
  <c r="E122" i="13"/>
  <c r="E121" i="13"/>
  <c r="E123" i="12"/>
  <c r="E122" i="12"/>
  <c r="E121" i="12"/>
  <c r="E120" i="12"/>
  <c r="E124" i="11"/>
  <c r="E123" i="11"/>
  <c r="E122" i="11"/>
  <c r="E121" i="11"/>
  <c r="E124" i="10"/>
  <c r="E123" i="10"/>
  <c r="E122" i="10"/>
  <c r="E121" i="10"/>
  <c r="E123" i="9"/>
  <c r="E122" i="9"/>
  <c r="E121" i="9"/>
  <c r="E120" i="9"/>
  <c r="E122" i="7"/>
  <c r="E121" i="7"/>
  <c r="E120" i="7"/>
  <c r="E119" i="7"/>
  <c r="E6" i="19"/>
  <c r="J353" i="25" l="1"/>
  <c r="K353" i="25" s="1"/>
  <c r="J350" i="25"/>
  <c r="K350" i="25" s="1"/>
  <c r="J349" i="25"/>
  <c r="K349" i="25" s="1"/>
  <c r="J355" i="25"/>
  <c r="K355" i="25" s="1"/>
  <c r="J354" i="25"/>
  <c r="K354" i="25" s="1"/>
  <c r="J346" i="25"/>
  <c r="K346" i="25" s="1"/>
  <c r="J352" i="25"/>
  <c r="K352" i="25" s="1"/>
  <c r="J351" i="25"/>
  <c r="K351" i="25" s="1"/>
  <c r="J347" i="25"/>
  <c r="K347" i="25" s="1"/>
  <c r="J348" i="25"/>
  <c r="K348" i="25" s="1"/>
  <c r="J334" i="25"/>
  <c r="K334" i="25" s="1"/>
  <c r="J342" i="25"/>
  <c r="K342" i="25" s="1"/>
  <c r="J343" i="25"/>
  <c r="K343" i="25" s="1"/>
  <c r="J336" i="25"/>
  <c r="K336" i="25" s="1"/>
  <c r="J337" i="25"/>
  <c r="K337" i="25" s="1"/>
  <c r="J345" i="25"/>
  <c r="K345" i="25" s="1"/>
  <c r="J339" i="25"/>
  <c r="K339" i="25" s="1"/>
  <c r="J341" i="25"/>
  <c r="K341" i="25" s="1"/>
  <c r="J335" i="25"/>
  <c r="K335" i="25" s="1"/>
  <c r="J344" i="25"/>
  <c r="K344" i="25" s="1"/>
  <c r="J338" i="25"/>
  <c r="K338" i="25" s="1"/>
  <c r="J340" i="25"/>
  <c r="K340" i="25" s="1"/>
  <c r="J7" i="25"/>
  <c r="K7" i="25" s="1"/>
  <c r="J14" i="25"/>
  <c r="K14" i="25" s="1"/>
  <c r="J22" i="25"/>
  <c r="K22" i="25" s="1"/>
  <c r="J30" i="25"/>
  <c r="K30" i="25" s="1"/>
  <c r="J38" i="25"/>
  <c r="K38" i="25" s="1"/>
  <c r="J46" i="25"/>
  <c r="K46" i="25" s="1"/>
  <c r="J54" i="25"/>
  <c r="K54" i="25" s="1"/>
  <c r="J62" i="25"/>
  <c r="K62" i="25" s="1"/>
  <c r="J70" i="25"/>
  <c r="K70" i="25" s="1"/>
  <c r="J78" i="25"/>
  <c r="K78" i="25" s="1"/>
  <c r="J86" i="25"/>
  <c r="K86" i="25" s="1"/>
  <c r="J94" i="25"/>
  <c r="K94" i="25" s="1"/>
  <c r="J102" i="25"/>
  <c r="K102" i="25" s="1"/>
  <c r="J110" i="25"/>
  <c r="K110" i="25" s="1"/>
  <c r="J118" i="25"/>
  <c r="K118" i="25" s="1"/>
  <c r="J126" i="25"/>
  <c r="K126" i="25" s="1"/>
  <c r="J134" i="25"/>
  <c r="K134" i="25" s="1"/>
  <c r="J142" i="25"/>
  <c r="K142" i="25" s="1"/>
  <c r="J150" i="25"/>
  <c r="K150" i="25" s="1"/>
  <c r="J158" i="25"/>
  <c r="K158" i="25" s="1"/>
  <c r="J166" i="25"/>
  <c r="K166" i="25" s="1"/>
  <c r="J174" i="25"/>
  <c r="K174" i="25" s="1"/>
  <c r="J182" i="25"/>
  <c r="K182" i="25" s="1"/>
  <c r="J190" i="25"/>
  <c r="K190" i="25" s="1"/>
  <c r="J198" i="25"/>
  <c r="K198" i="25" s="1"/>
  <c r="J206" i="25"/>
  <c r="K206" i="25" s="1"/>
  <c r="J214" i="25"/>
  <c r="K214" i="25" s="1"/>
  <c r="J222" i="25"/>
  <c r="K222" i="25" s="1"/>
  <c r="J230" i="25"/>
  <c r="K230" i="25" s="1"/>
  <c r="J238" i="25"/>
  <c r="K238" i="25" s="1"/>
  <c r="J246" i="25"/>
  <c r="K246" i="25" s="1"/>
  <c r="J254" i="25"/>
  <c r="K254" i="25" s="1"/>
  <c r="J262" i="25"/>
  <c r="K262" i="25" s="1"/>
  <c r="J270" i="25"/>
  <c r="K270" i="25" s="1"/>
  <c r="J278" i="25"/>
  <c r="K278" i="25" s="1"/>
  <c r="J286" i="25"/>
  <c r="K286" i="25" s="1"/>
  <c r="J294" i="25"/>
  <c r="K294" i="25" s="1"/>
  <c r="J302" i="25"/>
  <c r="K302" i="25" s="1"/>
  <c r="J310" i="25"/>
  <c r="K310" i="25" s="1"/>
  <c r="J318" i="25"/>
  <c r="K318" i="25" s="1"/>
  <c r="J15" i="25"/>
  <c r="K15" i="25" s="1"/>
  <c r="J23" i="25"/>
  <c r="K23" i="25" s="1"/>
  <c r="J31" i="25"/>
  <c r="K31" i="25" s="1"/>
  <c r="J39" i="25"/>
  <c r="K39" i="25" s="1"/>
  <c r="J47" i="25"/>
  <c r="K47" i="25" s="1"/>
  <c r="J55" i="25"/>
  <c r="K55" i="25" s="1"/>
  <c r="J63" i="25"/>
  <c r="K63" i="25" s="1"/>
  <c r="J71" i="25"/>
  <c r="K71" i="25" s="1"/>
  <c r="J79" i="25"/>
  <c r="K79" i="25" s="1"/>
  <c r="J87" i="25"/>
  <c r="K87" i="25" s="1"/>
  <c r="J95" i="25"/>
  <c r="K95" i="25" s="1"/>
  <c r="J103" i="25"/>
  <c r="K103" i="25" s="1"/>
  <c r="J111" i="25"/>
  <c r="K111" i="25" s="1"/>
  <c r="J119" i="25"/>
  <c r="K119" i="25" s="1"/>
  <c r="J127" i="25"/>
  <c r="K127" i="25" s="1"/>
  <c r="J135" i="25"/>
  <c r="K135" i="25" s="1"/>
  <c r="J143" i="25"/>
  <c r="K143" i="25" s="1"/>
  <c r="J151" i="25"/>
  <c r="K151" i="25" s="1"/>
  <c r="J159" i="25"/>
  <c r="K159" i="25" s="1"/>
  <c r="J167" i="25"/>
  <c r="K167" i="25" s="1"/>
  <c r="J175" i="25"/>
  <c r="K175" i="25" s="1"/>
  <c r="J183" i="25"/>
  <c r="K183" i="25" s="1"/>
  <c r="J191" i="25"/>
  <c r="K191" i="25" s="1"/>
  <c r="J199" i="25"/>
  <c r="K199" i="25" s="1"/>
  <c r="J207" i="25"/>
  <c r="K207" i="25" s="1"/>
  <c r="J215" i="25"/>
  <c r="K215" i="25" s="1"/>
  <c r="J223" i="25"/>
  <c r="K223" i="25" s="1"/>
  <c r="J231" i="25"/>
  <c r="K231" i="25" s="1"/>
  <c r="J239" i="25"/>
  <c r="K239" i="25" s="1"/>
  <c r="J247" i="25"/>
  <c r="K247" i="25" s="1"/>
  <c r="J255" i="25"/>
  <c r="K255" i="25" s="1"/>
  <c r="J263" i="25"/>
  <c r="K263" i="25" s="1"/>
  <c r="J271" i="25"/>
  <c r="K271" i="25" s="1"/>
  <c r="J279" i="25"/>
  <c r="K279" i="25" s="1"/>
  <c r="J287" i="25"/>
  <c r="K287" i="25" s="1"/>
  <c r="J295" i="25"/>
  <c r="K295" i="25" s="1"/>
  <c r="J303" i="25"/>
  <c r="K303" i="25" s="1"/>
  <c r="J311" i="25"/>
  <c r="K311" i="25" s="1"/>
  <c r="J319" i="25"/>
  <c r="K319" i="25" s="1"/>
  <c r="J327" i="25"/>
  <c r="K327" i="25" s="1"/>
  <c r="J320" i="25"/>
  <c r="K320" i="25" s="1"/>
  <c r="J57" i="25"/>
  <c r="K57" i="25" s="1"/>
  <c r="J97" i="25"/>
  <c r="K97" i="25" s="1"/>
  <c r="J113" i="25"/>
  <c r="K113" i="25" s="1"/>
  <c r="J129" i="25"/>
  <c r="K129" i="25" s="1"/>
  <c r="J153" i="25"/>
  <c r="K153" i="25" s="1"/>
  <c r="J161" i="25"/>
  <c r="K161" i="25" s="1"/>
  <c r="J185" i="25"/>
  <c r="K185" i="25" s="1"/>
  <c r="J193" i="25"/>
  <c r="K193" i="25" s="1"/>
  <c r="J217" i="25"/>
  <c r="K217" i="25" s="1"/>
  <c r="J233" i="25"/>
  <c r="K233" i="25" s="1"/>
  <c r="J249" i="25"/>
  <c r="K249" i="25" s="1"/>
  <c r="J273" i="25"/>
  <c r="K273" i="25" s="1"/>
  <c r="J289" i="25"/>
  <c r="K289" i="25" s="1"/>
  <c r="J313" i="25"/>
  <c r="K313" i="25" s="1"/>
  <c r="J329" i="25"/>
  <c r="K329" i="25" s="1"/>
  <c r="J250" i="25"/>
  <c r="K250" i="25" s="1"/>
  <c r="J274" i="25"/>
  <c r="K274" i="25" s="1"/>
  <c r="J298" i="25"/>
  <c r="K298" i="25" s="1"/>
  <c r="J322" i="25"/>
  <c r="K322" i="25" s="1"/>
  <c r="J101" i="25"/>
  <c r="K101" i="25" s="1"/>
  <c r="J173" i="25"/>
  <c r="K173" i="25" s="1"/>
  <c r="J213" i="25"/>
  <c r="K213" i="25" s="1"/>
  <c r="J245" i="25"/>
  <c r="K245" i="25" s="1"/>
  <c r="J285" i="25"/>
  <c r="K285" i="25" s="1"/>
  <c r="J317" i="25"/>
  <c r="K317" i="25" s="1"/>
  <c r="J326" i="25"/>
  <c r="K326" i="25" s="1"/>
  <c r="J8" i="25"/>
  <c r="K8" i="25" s="1"/>
  <c r="J16" i="25"/>
  <c r="K16" i="25" s="1"/>
  <c r="J24" i="25"/>
  <c r="K24" i="25" s="1"/>
  <c r="J32" i="25"/>
  <c r="K32" i="25" s="1"/>
  <c r="J40" i="25"/>
  <c r="K40" i="25" s="1"/>
  <c r="J48" i="25"/>
  <c r="K48" i="25" s="1"/>
  <c r="J56" i="25"/>
  <c r="K56" i="25" s="1"/>
  <c r="J64" i="25"/>
  <c r="K64" i="25" s="1"/>
  <c r="J72" i="25"/>
  <c r="K72" i="25" s="1"/>
  <c r="J80" i="25"/>
  <c r="K80" i="25" s="1"/>
  <c r="J88" i="25"/>
  <c r="K88" i="25" s="1"/>
  <c r="J96" i="25"/>
  <c r="K96" i="25" s="1"/>
  <c r="J104" i="25"/>
  <c r="K104" i="25" s="1"/>
  <c r="J112" i="25"/>
  <c r="K112" i="25" s="1"/>
  <c r="J120" i="25"/>
  <c r="K120" i="25" s="1"/>
  <c r="J128" i="25"/>
  <c r="K128" i="25" s="1"/>
  <c r="J136" i="25"/>
  <c r="K136" i="25" s="1"/>
  <c r="J144" i="25"/>
  <c r="K144" i="25" s="1"/>
  <c r="J152" i="25"/>
  <c r="K152" i="25" s="1"/>
  <c r="J160" i="25"/>
  <c r="K160" i="25" s="1"/>
  <c r="J168" i="25"/>
  <c r="K168" i="25" s="1"/>
  <c r="J176" i="25"/>
  <c r="K176" i="25" s="1"/>
  <c r="J184" i="25"/>
  <c r="K184" i="25" s="1"/>
  <c r="J192" i="25"/>
  <c r="K192" i="25" s="1"/>
  <c r="J200" i="25"/>
  <c r="K200" i="25" s="1"/>
  <c r="J208" i="25"/>
  <c r="K208" i="25" s="1"/>
  <c r="J216" i="25"/>
  <c r="K216" i="25" s="1"/>
  <c r="J224" i="25"/>
  <c r="K224" i="25" s="1"/>
  <c r="J232" i="25"/>
  <c r="K232" i="25" s="1"/>
  <c r="J240" i="25"/>
  <c r="K240" i="25" s="1"/>
  <c r="J248" i="25"/>
  <c r="K248" i="25" s="1"/>
  <c r="J256" i="25"/>
  <c r="K256" i="25" s="1"/>
  <c r="J264" i="25"/>
  <c r="K264" i="25" s="1"/>
  <c r="J272" i="25"/>
  <c r="K272" i="25" s="1"/>
  <c r="J280" i="25"/>
  <c r="K280" i="25" s="1"/>
  <c r="J288" i="25"/>
  <c r="K288" i="25" s="1"/>
  <c r="J296" i="25"/>
  <c r="K296" i="25" s="1"/>
  <c r="J304" i="25"/>
  <c r="K304" i="25" s="1"/>
  <c r="J312" i="25"/>
  <c r="K312" i="25" s="1"/>
  <c r="J328" i="25"/>
  <c r="K328" i="25" s="1"/>
  <c r="J73" i="25"/>
  <c r="K73" i="25" s="1"/>
  <c r="J121" i="25"/>
  <c r="K121" i="25" s="1"/>
  <c r="J145" i="25"/>
  <c r="K145" i="25" s="1"/>
  <c r="J177" i="25"/>
  <c r="K177" i="25" s="1"/>
  <c r="J201" i="25"/>
  <c r="K201" i="25" s="1"/>
  <c r="J225" i="25"/>
  <c r="K225" i="25" s="1"/>
  <c r="J257" i="25"/>
  <c r="K257" i="25" s="1"/>
  <c r="J281" i="25"/>
  <c r="K281" i="25" s="1"/>
  <c r="J305" i="25"/>
  <c r="K305" i="25" s="1"/>
  <c r="J242" i="25"/>
  <c r="K242" i="25" s="1"/>
  <c r="J282" i="25"/>
  <c r="K282" i="25" s="1"/>
  <c r="J306" i="25"/>
  <c r="K306" i="25" s="1"/>
  <c r="J133" i="25"/>
  <c r="K133" i="25" s="1"/>
  <c r="J205" i="25"/>
  <c r="K205" i="25" s="1"/>
  <c r="J269" i="25"/>
  <c r="K269" i="25" s="1"/>
  <c r="J325" i="25"/>
  <c r="K325" i="25" s="1"/>
  <c r="J9" i="25"/>
  <c r="K9" i="25" s="1"/>
  <c r="J17" i="25"/>
  <c r="K17" i="25" s="1"/>
  <c r="J25" i="25"/>
  <c r="K25" i="25" s="1"/>
  <c r="J33" i="25"/>
  <c r="K33" i="25" s="1"/>
  <c r="J41" i="25"/>
  <c r="K41" i="25" s="1"/>
  <c r="J49" i="25"/>
  <c r="K49" i="25" s="1"/>
  <c r="J65" i="25"/>
  <c r="K65" i="25" s="1"/>
  <c r="J81" i="25"/>
  <c r="K81" i="25" s="1"/>
  <c r="J89" i="25"/>
  <c r="K89" i="25" s="1"/>
  <c r="J105" i="25"/>
  <c r="K105" i="25" s="1"/>
  <c r="J137" i="25"/>
  <c r="K137" i="25" s="1"/>
  <c r="J169" i="25"/>
  <c r="K169" i="25" s="1"/>
  <c r="J209" i="25"/>
  <c r="K209" i="25" s="1"/>
  <c r="J241" i="25"/>
  <c r="K241" i="25" s="1"/>
  <c r="J265" i="25"/>
  <c r="K265" i="25" s="1"/>
  <c r="J297" i="25"/>
  <c r="K297" i="25" s="1"/>
  <c r="J321" i="25"/>
  <c r="K321" i="25" s="1"/>
  <c r="J258" i="25"/>
  <c r="K258" i="25" s="1"/>
  <c r="J290" i="25"/>
  <c r="K290" i="25" s="1"/>
  <c r="J330" i="25"/>
  <c r="K330" i="25" s="1"/>
  <c r="J125" i="25"/>
  <c r="K125" i="25" s="1"/>
  <c r="J181" i="25"/>
  <c r="K181" i="25" s="1"/>
  <c r="J221" i="25"/>
  <c r="K221" i="25" s="1"/>
  <c r="J261" i="25"/>
  <c r="K261" i="25" s="1"/>
  <c r="J309" i="25"/>
  <c r="K309" i="25" s="1"/>
  <c r="J10" i="25"/>
  <c r="K10" i="25" s="1"/>
  <c r="J18" i="25"/>
  <c r="K18" i="25" s="1"/>
  <c r="J26" i="25"/>
  <c r="K26" i="25" s="1"/>
  <c r="J34" i="25"/>
  <c r="K34" i="25" s="1"/>
  <c r="J42" i="25"/>
  <c r="K42" i="25" s="1"/>
  <c r="J50" i="25"/>
  <c r="K50" i="25" s="1"/>
  <c r="J58" i="25"/>
  <c r="K58" i="25" s="1"/>
  <c r="J66" i="25"/>
  <c r="K66" i="25" s="1"/>
  <c r="J74" i="25"/>
  <c r="K74" i="25" s="1"/>
  <c r="J82" i="25"/>
  <c r="K82" i="25" s="1"/>
  <c r="J90" i="25"/>
  <c r="K90" i="25" s="1"/>
  <c r="J98" i="25"/>
  <c r="K98" i="25" s="1"/>
  <c r="J106" i="25"/>
  <c r="K106" i="25" s="1"/>
  <c r="J114" i="25"/>
  <c r="K114" i="25" s="1"/>
  <c r="J122" i="25"/>
  <c r="K122" i="25" s="1"/>
  <c r="J130" i="25"/>
  <c r="K130" i="25" s="1"/>
  <c r="J138" i="25"/>
  <c r="K138" i="25" s="1"/>
  <c r="J146" i="25"/>
  <c r="K146" i="25" s="1"/>
  <c r="J154" i="25"/>
  <c r="K154" i="25" s="1"/>
  <c r="J162" i="25"/>
  <c r="K162" i="25" s="1"/>
  <c r="J170" i="25"/>
  <c r="K170" i="25" s="1"/>
  <c r="J178" i="25"/>
  <c r="K178" i="25" s="1"/>
  <c r="J186" i="25"/>
  <c r="K186" i="25" s="1"/>
  <c r="J194" i="25"/>
  <c r="K194" i="25" s="1"/>
  <c r="J202" i="25"/>
  <c r="K202" i="25" s="1"/>
  <c r="J210" i="25"/>
  <c r="K210" i="25" s="1"/>
  <c r="J218" i="25"/>
  <c r="K218" i="25" s="1"/>
  <c r="J226" i="25"/>
  <c r="K226" i="25" s="1"/>
  <c r="J234" i="25"/>
  <c r="K234" i="25" s="1"/>
  <c r="J266" i="25"/>
  <c r="K266" i="25" s="1"/>
  <c r="J314" i="25"/>
  <c r="K314" i="25" s="1"/>
  <c r="J149" i="25"/>
  <c r="K149" i="25" s="1"/>
  <c r="J277" i="25"/>
  <c r="K277" i="25" s="1"/>
  <c r="J11" i="25"/>
  <c r="K11" i="25" s="1"/>
  <c r="J19" i="25"/>
  <c r="K19" i="25" s="1"/>
  <c r="J27" i="25"/>
  <c r="K27" i="25" s="1"/>
  <c r="J35" i="25"/>
  <c r="K35" i="25" s="1"/>
  <c r="J43" i="25"/>
  <c r="K43" i="25" s="1"/>
  <c r="J51" i="25"/>
  <c r="K51" i="25" s="1"/>
  <c r="J59" i="25"/>
  <c r="K59" i="25" s="1"/>
  <c r="J67" i="25"/>
  <c r="K67" i="25" s="1"/>
  <c r="J75" i="25"/>
  <c r="K75" i="25" s="1"/>
  <c r="J83" i="25"/>
  <c r="K83" i="25" s="1"/>
  <c r="J91" i="25"/>
  <c r="K91" i="25" s="1"/>
  <c r="J99" i="25"/>
  <c r="K99" i="25" s="1"/>
  <c r="J107" i="25"/>
  <c r="K107" i="25" s="1"/>
  <c r="J115" i="25"/>
  <c r="K115" i="25" s="1"/>
  <c r="J123" i="25"/>
  <c r="K123" i="25" s="1"/>
  <c r="J131" i="25"/>
  <c r="K131" i="25" s="1"/>
  <c r="J139" i="25"/>
  <c r="K139" i="25" s="1"/>
  <c r="J147" i="25"/>
  <c r="K147" i="25" s="1"/>
  <c r="J155" i="25"/>
  <c r="K155" i="25" s="1"/>
  <c r="J163" i="25"/>
  <c r="K163" i="25" s="1"/>
  <c r="J171" i="25"/>
  <c r="K171" i="25" s="1"/>
  <c r="J179" i="25"/>
  <c r="K179" i="25" s="1"/>
  <c r="J187" i="25"/>
  <c r="K187" i="25" s="1"/>
  <c r="J195" i="25"/>
  <c r="K195" i="25" s="1"/>
  <c r="J203" i="25"/>
  <c r="K203" i="25" s="1"/>
  <c r="J211" i="25"/>
  <c r="K211" i="25" s="1"/>
  <c r="J219" i="25"/>
  <c r="K219" i="25" s="1"/>
  <c r="J227" i="25"/>
  <c r="K227" i="25" s="1"/>
  <c r="J235" i="25"/>
  <c r="K235" i="25" s="1"/>
  <c r="J243" i="25"/>
  <c r="K243" i="25" s="1"/>
  <c r="J251" i="25"/>
  <c r="K251" i="25" s="1"/>
  <c r="J259" i="25"/>
  <c r="K259" i="25" s="1"/>
  <c r="J267" i="25"/>
  <c r="K267" i="25" s="1"/>
  <c r="J275" i="25"/>
  <c r="K275" i="25" s="1"/>
  <c r="J283" i="25"/>
  <c r="K283" i="25" s="1"/>
  <c r="J291" i="25"/>
  <c r="K291" i="25" s="1"/>
  <c r="J299" i="25"/>
  <c r="K299" i="25" s="1"/>
  <c r="J307" i="25"/>
  <c r="K307" i="25" s="1"/>
  <c r="J315" i="25"/>
  <c r="K315" i="25" s="1"/>
  <c r="J323" i="25"/>
  <c r="K323" i="25" s="1"/>
  <c r="J331" i="25"/>
  <c r="K331" i="25" s="1"/>
  <c r="J61" i="25"/>
  <c r="K61" i="25" s="1"/>
  <c r="J117" i="25"/>
  <c r="K117" i="25" s="1"/>
  <c r="J157" i="25"/>
  <c r="K157" i="25" s="1"/>
  <c r="J197" i="25"/>
  <c r="K197" i="25" s="1"/>
  <c r="J237" i="25"/>
  <c r="K237" i="25" s="1"/>
  <c r="J301" i="25"/>
  <c r="K301" i="25" s="1"/>
  <c r="J12" i="25"/>
  <c r="K12" i="25" s="1"/>
  <c r="J20" i="25"/>
  <c r="K20" i="25" s="1"/>
  <c r="J28" i="25"/>
  <c r="K28" i="25" s="1"/>
  <c r="J36" i="25"/>
  <c r="K36" i="25" s="1"/>
  <c r="J44" i="25"/>
  <c r="K44" i="25" s="1"/>
  <c r="J52" i="25"/>
  <c r="K52" i="25" s="1"/>
  <c r="J60" i="25"/>
  <c r="K60" i="25" s="1"/>
  <c r="J68" i="25"/>
  <c r="K68" i="25" s="1"/>
  <c r="J76" i="25"/>
  <c r="K76" i="25" s="1"/>
  <c r="J84" i="25"/>
  <c r="K84" i="25" s="1"/>
  <c r="J92" i="25"/>
  <c r="K92" i="25" s="1"/>
  <c r="J100" i="25"/>
  <c r="K100" i="25" s="1"/>
  <c r="J108" i="25"/>
  <c r="K108" i="25" s="1"/>
  <c r="J116" i="25"/>
  <c r="K116" i="25" s="1"/>
  <c r="J124" i="25"/>
  <c r="K124" i="25" s="1"/>
  <c r="J132" i="25"/>
  <c r="K132" i="25" s="1"/>
  <c r="J140" i="25"/>
  <c r="K140" i="25" s="1"/>
  <c r="J148" i="25"/>
  <c r="K148" i="25" s="1"/>
  <c r="J156" i="25"/>
  <c r="K156" i="25" s="1"/>
  <c r="J164" i="25"/>
  <c r="K164" i="25" s="1"/>
  <c r="J172" i="25"/>
  <c r="K172" i="25" s="1"/>
  <c r="J180" i="25"/>
  <c r="K180" i="25" s="1"/>
  <c r="J188" i="25"/>
  <c r="K188" i="25" s="1"/>
  <c r="J196" i="25"/>
  <c r="K196" i="25" s="1"/>
  <c r="J204" i="25"/>
  <c r="K204" i="25" s="1"/>
  <c r="J212" i="25"/>
  <c r="K212" i="25" s="1"/>
  <c r="J220" i="25"/>
  <c r="K220" i="25" s="1"/>
  <c r="J228" i="25"/>
  <c r="K228" i="25" s="1"/>
  <c r="J236" i="25"/>
  <c r="K236" i="25" s="1"/>
  <c r="J244" i="25"/>
  <c r="K244" i="25" s="1"/>
  <c r="J252" i="25"/>
  <c r="K252" i="25" s="1"/>
  <c r="J260" i="25"/>
  <c r="K260" i="25" s="1"/>
  <c r="J268" i="25"/>
  <c r="K268" i="25" s="1"/>
  <c r="J276" i="25"/>
  <c r="K276" i="25" s="1"/>
  <c r="J284" i="25"/>
  <c r="K284" i="25" s="1"/>
  <c r="J292" i="25"/>
  <c r="K292" i="25" s="1"/>
  <c r="J300" i="25"/>
  <c r="K300" i="25" s="1"/>
  <c r="J308" i="25"/>
  <c r="K308" i="25" s="1"/>
  <c r="J316" i="25"/>
  <c r="K316" i="25" s="1"/>
  <c r="J324" i="25"/>
  <c r="K324" i="25" s="1"/>
  <c r="J332" i="25"/>
  <c r="K332" i="25" s="1"/>
  <c r="J13" i="25"/>
  <c r="K13" i="25" s="1"/>
  <c r="J21" i="25"/>
  <c r="K21" i="25" s="1"/>
  <c r="J29" i="25"/>
  <c r="K29" i="25" s="1"/>
  <c r="J37" i="25"/>
  <c r="K37" i="25" s="1"/>
  <c r="J45" i="25"/>
  <c r="K45" i="25" s="1"/>
  <c r="J53" i="25"/>
  <c r="K53" i="25" s="1"/>
  <c r="J69" i="25"/>
  <c r="K69" i="25" s="1"/>
  <c r="J77" i="25"/>
  <c r="K77" i="25" s="1"/>
  <c r="J85" i="25"/>
  <c r="K85" i="25" s="1"/>
  <c r="J93" i="25"/>
  <c r="K93" i="25" s="1"/>
  <c r="J109" i="25"/>
  <c r="K109" i="25" s="1"/>
  <c r="J141" i="25"/>
  <c r="K141" i="25" s="1"/>
  <c r="J165" i="25"/>
  <c r="K165" i="25" s="1"/>
  <c r="J189" i="25"/>
  <c r="K189" i="25" s="1"/>
  <c r="J229" i="25"/>
  <c r="K229" i="25" s="1"/>
  <c r="J253" i="25"/>
  <c r="K253" i="25" s="1"/>
  <c r="J293" i="25"/>
  <c r="K293" i="25" s="1"/>
  <c r="J333" i="25"/>
  <c r="K333" i="25" s="1"/>
  <c r="E117" i="26"/>
  <c r="F117" i="26" s="1"/>
  <c r="E117" i="24"/>
  <c r="E118" i="16"/>
  <c r="E116" i="7"/>
  <c r="E118" i="13"/>
  <c r="E117" i="9"/>
  <c r="E118" i="11"/>
  <c r="E118" i="14"/>
  <c r="E117" i="12"/>
  <c r="E118" i="10"/>
  <c r="E116" i="21"/>
  <c r="E12" i="19"/>
  <c r="E18" i="19" s="1"/>
  <c r="K359" i="25" l="1"/>
  <c r="F118" i="26"/>
  <c r="F123" i="26" s="1"/>
  <c r="F120" i="26"/>
  <c r="F121" i="26"/>
  <c r="E120" i="16"/>
  <c r="F101" i="16"/>
  <c r="F61" i="16"/>
  <c r="F68" i="16" s="1"/>
  <c r="E52" i="16"/>
  <c r="F30" i="16"/>
  <c r="F30" i="14"/>
  <c r="E120" i="14"/>
  <c r="F101" i="14"/>
  <c r="F61" i="14"/>
  <c r="F68" i="14" s="1"/>
  <c r="E52" i="14"/>
  <c r="F30" i="13"/>
  <c r="E120" i="13"/>
  <c r="F101" i="13"/>
  <c r="E52" i="13"/>
  <c r="F29" i="12"/>
  <c r="E119" i="12"/>
  <c r="F100" i="12"/>
  <c r="F60" i="12"/>
  <c r="F67" i="12" s="1"/>
  <c r="E51" i="12"/>
  <c r="E120" i="11"/>
  <c r="F101" i="11"/>
  <c r="F61" i="11"/>
  <c r="F68" i="11" s="1"/>
  <c r="E52" i="11"/>
  <c r="F30" i="11"/>
  <c r="F30" i="10"/>
  <c r="E120" i="10"/>
  <c r="F101" i="10"/>
  <c r="F61" i="10"/>
  <c r="F68" i="10" s="1"/>
  <c r="E52" i="10"/>
  <c r="F59" i="7"/>
  <c r="F66" i="7" s="1"/>
  <c r="E119" i="9"/>
  <c r="F100" i="9"/>
  <c r="E51" i="9"/>
  <c r="F29" i="9"/>
  <c r="E118" i="7"/>
  <c r="F109" i="7"/>
  <c r="F132" i="7" s="1"/>
  <c r="F99" i="7"/>
  <c r="E50" i="7"/>
  <c r="F28" i="7"/>
  <c r="G6" i="5"/>
  <c r="G7" i="5"/>
  <c r="G8" i="5"/>
  <c r="G9" i="5"/>
  <c r="G10" i="5"/>
  <c r="G11" i="5"/>
  <c r="G12" i="5"/>
  <c r="G13" i="5"/>
  <c r="G16" i="5"/>
  <c r="K360" i="25" l="1"/>
  <c r="K357" i="25"/>
  <c r="K358" i="25" s="1"/>
  <c r="H30" i="17"/>
  <c r="F122" i="26"/>
  <c r="F124" i="26" s="1"/>
  <c r="F135" i="26" s="1"/>
  <c r="F136" i="26" s="1"/>
  <c r="F12" i="17" s="1"/>
  <c r="G12" i="17" s="1"/>
  <c r="H12" i="17" s="1"/>
  <c r="F128" i="7"/>
  <c r="E26" i="17"/>
  <c r="F37" i="16"/>
  <c r="F130" i="16"/>
  <c r="F37" i="14"/>
  <c r="F130" i="14"/>
  <c r="F61" i="13"/>
  <c r="F68" i="13" s="1"/>
  <c r="F130" i="13"/>
  <c r="F37" i="13"/>
  <c r="F129" i="12"/>
  <c r="F36" i="12"/>
  <c r="F37" i="11"/>
  <c r="F130" i="11"/>
  <c r="F130" i="10"/>
  <c r="F37" i="10"/>
  <c r="F60" i="9"/>
  <c r="F67" i="9" s="1"/>
  <c r="F129" i="9"/>
  <c r="F36" i="9"/>
  <c r="F35" i="7"/>
  <c r="F87" i="24" l="1"/>
  <c r="F86" i="21"/>
  <c r="F87" i="21" s="1"/>
  <c r="F39" i="13"/>
  <c r="F39" i="14"/>
  <c r="F39" i="11"/>
  <c r="F39" i="16"/>
  <c r="F38" i="12"/>
  <c r="F39" i="10"/>
  <c r="F38" i="9"/>
  <c r="F37" i="7"/>
  <c r="F98" i="21" l="1"/>
  <c r="F100" i="21" s="1"/>
  <c r="F131" i="21" s="1"/>
  <c r="F133" i="21" s="1"/>
  <c r="F99" i="24"/>
  <c r="F101" i="24" s="1"/>
  <c r="F132" i="24" s="1"/>
  <c r="F88" i="24"/>
  <c r="F74" i="16"/>
  <c r="F77" i="16"/>
  <c r="F74" i="13"/>
  <c r="F75" i="13" s="1"/>
  <c r="F77" i="13"/>
  <c r="F78" i="13" s="1"/>
  <c r="F73" i="12"/>
  <c r="F74" i="12" s="1"/>
  <c r="F76" i="12"/>
  <c r="F77" i="12" s="1"/>
  <c r="F46" i="12"/>
  <c r="F74" i="10"/>
  <c r="F77" i="10"/>
  <c r="F73" i="9"/>
  <c r="F76" i="9"/>
  <c r="F72" i="7"/>
  <c r="F73" i="7" s="1"/>
  <c r="F75" i="7"/>
  <c r="F76" i="7" s="1"/>
  <c r="F74" i="14"/>
  <c r="F75" i="14" s="1"/>
  <c r="F77" i="14"/>
  <c r="F78" i="14" s="1"/>
  <c r="F77" i="11"/>
  <c r="F78" i="11" s="1"/>
  <c r="F74" i="11"/>
  <c r="F66" i="11"/>
  <c r="F75" i="11"/>
  <c r="F44" i="12"/>
  <c r="F48" i="13"/>
  <c r="F45" i="14"/>
  <c r="F64" i="7"/>
  <c r="F49" i="11"/>
  <c r="F51" i="11"/>
  <c r="F43" i="7"/>
  <c r="F49" i="7"/>
  <c r="F44" i="7"/>
  <c r="F46" i="7"/>
  <c r="F45" i="7"/>
  <c r="F48" i="7"/>
  <c r="F47" i="7"/>
  <c r="F50" i="11"/>
  <c r="F44" i="11"/>
  <c r="F47" i="11"/>
  <c r="F46" i="11"/>
  <c r="F48" i="11"/>
  <c r="F45" i="11"/>
  <c r="F44" i="13"/>
  <c r="F45" i="13"/>
  <c r="F46" i="13"/>
  <c r="F47" i="13"/>
  <c r="F51" i="13"/>
  <c r="F66" i="13"/>
  <c r="F49" i="13"/>
  <c r="F50" i="13"/>
  <c r="F42" i="7"/>
  <c r="F51" i="14"/>
  <c r="F66" i="14"/>
  <c r="F50" i="14"/>
  <c r="F47" i="14"/>
  <c r="F46" i="14"/>
  <c r="F44" i="14"/>
  <c r="F49" i="14"/>
  <c r="F48" i="14"/>
  <c r="F66" i="16"/>
  <c r="F51" i="16"/>
  <c r="F50" i="16"/>
  <c r="F49" i="16"/>
  <c r="F48" i="16"/>
  <c r="F47" i="16"/>
  <c r="F44" i="16"/>
  <c r="F46" i="16"/>
  <c r="F45" i="16"/>
  <c r="F49" i="12"/>
  <c r="F50" i="12"/>
  <c r="F43" i="12"/>
  <c r="F65" i="12"/>
  <c r="F47" i="12"/>
  <c r="F45" i="12"/>
  <c r="F48" i="12"/>
  <c r="F66" i="10"/>
  <c r="F46" i="10"/>
  <c r="F45" i="10"/>
  <c r="F48" i="10"/>
  <c r="F49" i="10"/>
  <c r="F51" i="10"/>
  <c r="F47" i="10"/>
  <c r="F50" i="10"/>
  <c r="F44" i="10"/>
  <c r="F65" i="9"/>
  <c r="F45" i="9"/>
  <c r="F46" i="9"/>
  <c r="F43" i="9"/>
  <c r="F50" i="9"/>
  <c r="F47" i="9"/>
  <c r="F44" i="9"/>
  <c r="F49" i="9"/>
  <c r="F48" i="9"/>
  <c r="F111" i="21" l="1"/>
  <c r="F116" i="21" s="1"/>
  <c r="F117" i="21" s="1"/>
  <c r="F76" i="16"/>
  <c r="F79" i="16"/>
  <c r="F76" i="13"/>
  <c r="F79" i="13"/>
  <c r="F80" i="13" s="1"/>
  <c r="F75" i="12"/>
  <c r="F78" i="12"/>
  <c r="F76" i="10"/>
  <c r="F79" i="10"/>
  <c r="F75" i="9"/>
  <c r="F78" i="9"/>
  <c r="F74" i="7"/>
  <c r="F77" i="7"/>
  <c r="F76" i="14"/>
  <c r="F79" i="14"/>
  <c r="F79" i="11"/>
  <c r="F76" i="11"/>
  <c r="F52" i="13"/>
  <c r="F67" i="13" s="1"/>
  <c r="F69" i="13" s="1"/>
  <c r="F131" i="13" s="1"/>
  <c r="F52" i="11"/>
  <c r="F67" i="11" s="1"/>
  <c r="F69" i="11" s="1"/>
  <c r="F50" i="7"/>
  <c r="F65" i="7" s="1"/>
  <c r="F67" i="7" s="1"/>
  <c r="F78" i="7"/>
  <c r="F52" i="14"/>
  <c r="F67" i="14" s="1"/>
  <c r="F69" i="14" s="1"/>
  <c r="F131" i="14" s="1"/>
  <c r="F52" i="16"/>
  <c r="F67" i="16" s="1"/>
  <c r="F69" i="16" s="1"/>
  <c r="F75" i="16"/>
  <c r="F78" i="16"/>
  <c r="F51" i="12"/>
  <c r="F66" i="12" s="1"/>
  <c r="F68" i="12" s="1"/>
  <c r="F130" i="12" s="1"/>
  <c r="F75" i="10"/>
  <c r="F52" i="10"/>
  <c r="F67" i="10" s="1"/>
  <c r="F69" i="10" s="1"/>
  <c r="F78" i="10"/>
  <c r="F77" i="9"/>
  <c r="F51" i="9"/>
  <c r="F66" i="9" s="1"/>
  <c r="F68" i="9" s="1"/>
  <c r="F74" i="9"/>
  <c r="F80" i="11" l="1"/>
  <c r="F132" i="11" s="1"/>
  <c r="F79" i="12"/>
  <c r="F87" i="12"/>
  <c r="F99" i="12" s="1"/>
  <c r="F101" i="12" s="1"/>
  <c r="F80" i="14"/>
  <c r="F132" i="14"/>
  <c r="F88" i="14"/>
  <c r="F89" i="14" s="1"/>
  <c r="F132" i="13"/>
  <c r="F88" i="13"/>
  <c r="F100" i="13" s="1"/>
  <c r="F102" i="13" s="1"/>
  <c r="F131" i="11"/>
  <c r="F129" i="7"/>
  <c r="F86" i="7"/>
  <c r="F87" i="7" s="1"/>
  <c r="F79" i="9"/>
  <c r="F122" i="21"/>
  <c r="F121" i="21"/>
  <c r="F120" i="21"/>
  <c r="F119" i="21"/>
  <c r="F130" i="7"/>
  <c r="F131" i="16"/>
  <c r="F80" i="16"/>
  <c r="F131" i="12"/>
  <c r="F131" i="10"/>
  <c r="F80" i="10"/>
  <c r="F132" i="10" s="1"/>
  <c r="F130" i="9"/>
  <c r="F88" i="11" l="1"/>
  <c r="F100" i="11" s="1"/>
  <c r="F102" i="11" s="1"/>
  <c r="F133" i="11" s="1"/>
  <c r="F132" i="16"/>
  <c r="F88" i="16"/>
  <c r="F100" i="16" s="1"/>
  <c r="F102" i="16" s="1"/>
  <c r="F133" i="16" s="1"/>
  <c r="F131" i="9"/>
  <c r="F87" i="9"/>
  <c r="F99" i="9" s="1"/>
  <c r="F101" i="9" s="1"/>
  <c r="F88" i="10"/>
  <c r="F89" i="13"/>
  <c r="F89" i="11"/>
  <c r="F123" i="21"/>
  <c r="F134" i="21" s="1"/>
  <c r="F135" i="21" s="1"/>
  <c r="F10" i="17" s="1"/>
  <c r="G10" i="17" s="1"/>
  <c r="H10" i="17" s="1"/>
  <c r="F98" i="7"/>
  <c r="F100" i="7" s="1"/>
  <c r="F131" i="7" s="1"/>
  <c r="F133" i="7" s="1"/>
  <c r="F100" i="14"/>
  <c r="F102" i="14" s="1"/>
  <c r="F133" i="14" s="1"/>
  <c r="F133" i="13"/>
  <c r="F88" i="12"/>
  <c r="F132" i="12"/>
  <c r="F88" i="9" l="1"/>
  <c r="F9" i="17"/>
  <c r="G9" i="17" s="1"/>
  <c r="H9" i="17" s="1"/>
  <c r="F8" i="17"/>
  <c r="G8" i="17" s="1"/>
  <c r="H8" i="17" s="1"/>
  <c r="F7" i="17"/>
  <c r="G7" i="17" s="1"/>
  <c r="H7" i="17" s="1"/>
  <c r="F111" i="7"/>
  <c r="F116" i="7" s="1"/>
  <c r="F89" i="16"/>
  <c r="F89" i="10"/>
  <c r="F100" i="10"/>
  <c r="F102" i="10" s="1"/>
  <c r="F132" i="9"/>
  <c r="F133" i="10" l="1"/>
  <c r="F117" i="7"/>
  <c r="F122" i="7" s="1"/>
  <c r="F121" i="7" l="1"/>
  <c r="F120" i="7"/>
  <c r="F119" i="7"/>
  <c r="F123" i="7" l="1"/>
  <c r="F134" i="7" s="1"/>
  <c r="F135" i="7" s="1"/>
  <c r="F11" i="17" s="1"/>
  <c r="G11" i="17" s="1"/>
  <c r="H11" i="17" s="1"/>
  <c r="I18" i="22" l="1"/>
  <c r="I17" i="22"/>
  <c r="I19" i="22" l="1"/>
  <c r="I21" i="22" l="1"/>
  <c r="I22" i="22" l="1"/>
  <c r="I23" i="22" l="1"/>
  <c r="I24" i="22" l="1"/>
  <c r="I27" i="22" l="1"/>
  <c r="I25" i="22"/>
  <c r="I26" i="22" l="1"/>
  <c r="I28" i="22"/>
  <c r="I29" i="22"/>
  <c r="I33" i="22" l="1"/>
  <c r="I31" i="22"/>
  <c r="I34" i="22" l="1"/>
  <c r="I35" i="22"/>
  <c r="I37" i="22" l="1"/>
  <c r="I36" i="22"/>
  <c r="I38" i="22" l="1"/>
  <c r="I39" i="22"/>
  <c r="I41" i="22" l="1"/>
  <c r="I40" i="22"/>
  <c r="I42" i="22" l="1"/>
  <c r="I43" i="22"/>
  <c r="J16" i="22"/>
  <c r="I45" i="22" l="1"/>
  <c r="I44" i="22"/>
  <c r="J17" i="22"/>
  <c r="I46" i="22" l="1"/>
  <c r="J18" i="22"/>
  <c r="I47" i="22" l="1"/>
  <c r="J19" i="22"/>
  <c r="I48" i="22" l="1"/>
  <c r="J21" i="22"/>
  <c r="I50" i="22" l="1"/>
  <c r="I49" i="22"/>
  <c r="J22" i="22"/>
  <c r="I51" i="22" l="1"/>
  <c r="I52" i="22"/>
  <c r="J23" i="22"/>
  <c r="H54" i="22" l="1"/>
  <c r="I53" i="22"/>
  <c r="J24" i="22"/>
  <c r="I56" i="22" l="1"/>
  <c r="J56" i="22" s="1"/>
  <c r="I54" i="22"/>
  <c r="I55" i="22"/>
  <c r="J25" i="22"/>
  <c r="I59" i="22" l="1"/>
  <c r="I57" i="22"/>
  <c r="J26" i="22"/>
  <c r="I60" i="22" l="1"/>
  <c r="I61" i="22"/>
  <c r="J27" i="22"/>
  <c r="I63" i="22" l="1"/>
  <c r="I62" i="22"/>
  <c r="J28" i="22"/>
  <c r="I64" i="22" l="1"/>
  <c r="I65" i="22"/>
  <c r="J29" i="22"/>
  <c r="I71" i="22" l="1"/>
  <c r="I70" i="22"/>
  <c r="J31" i="22"/>
  <c r="I72" i="22" l="1"/>
  <c r="J33" i="22"/>
  <c r="I75" i="22" l="1"/>
  <c r="J34" i="22"/>
  <c r="I77" i="22" l="1"/>
  <c r="I76" i="22"/>
  <c r="J35" i="22"/>
  <c r="I78" i="22" l="1"/>
  <c r="J36" i="22"/>
  <c r="I79" i="22" l="1"/>
  <c r="J37" i="22"/>
  <c r="I80" i="22" l="1"/>
  <c r="J38" i="22"/>
  <c r="I81" i="22" l="1"/>
  <c r="J39" i="22"/>
  <c r="J40" i="22" l="1"/>
  <c r="J41" i="22" l="1"/>
  <c r="J42" i="22" l="1"/>
  <c r="J43" i="22" l="1"/>
  <c r="I94" i="22" l="1"/>
  <c r="J44" i="22"/>
  <c r="I91" i="22" l="1"/>
  <c r="I95" i="22"/>
  <c r="I92" i="22"/>
  <c r="J45" i="22"/>
  <c r="I96" i="22" l="1"/>
  <c r="J46" i="22"/>
  <c r="I83" i="22" l="1"/>
  <c r="I97" i="22"/>
  <c r="J47" i="22"/>
  <c r="I86" i="22" l="1"/>
  <c r="I85" i="22"/>
  <c r="J48" i="22"/>
  <c r="I88" i="22" l="1"/>
  <c r="I87" i="22"/>
  <c r="J49" i="22"/>
  <c r="I89" i="22" l="1"/>
  <c r="J50" i="22"/>
  <c r="I90" i="22" l="1"/>
  <c r="I99" i="22"/>
  <c r="J51" i="22"/>
  <c r="J52" i="22" l="1"/>
  <c r="I102" i="22" l="1"/>
  <c r="J53" i="22"/>
  <c r="I104" i="22" l="1"/>
  <c r="I103" i="22"/>
  <c r="J54" i="22"/>
  <c r="I105" i="22" l="1"/>
  <c r="J55" i="22"/>
  <c r="I106" i="22" l="1"/>
  <c r="I109" i="22" l="1"/>
  <c r="J57" i="22"/>
  <c r="J59" i="22" l="1"/>
  <c r="I112" i="22" l="1"/>
  <c r="J60" i="22"/>
  <c r="I114" i="22" l="1"/>
  <c r="I113" i="22"/>
  <c r="J61" i="22"/>
  <c r="I115" i="22" l="1"/>
  <c r="J62" i="22"/>
  <c r="I117" i="22" l="1"/>
  <c r="J63" i="22"/>
  <c r="I118" i="22" l="1"/>
  <c r="J64" i="22"/>
  <c r="I119" i="22" l="1"/>
  <c r="J65" i="22"/>
  <c r="I120" i="22" l="1"/>
  <c r="J70" i="22"/>
  <c r="J72" i="22" l="1"/>
  <c r="J71" i="22"/>
  <c r="I121" i="22" l="1"/>
  <c r="J75" i="22"/>
  <c r="I122" i="22" l="1"/>
  <c r="J76" i="22"/>
  <c r="I123" i="22" l="1"/>
  <c r="J77" i="22"/>
  <c r="I124" i="22" l="1"/>
  <c r="J78" i="22"/>
  <c r="I125" i="22" l="1"/>
  <c r="J79" i="22"/>
  <c r="I126" i="22" l="1"/>
  <c r="J80" i="22"/>
  <c r="I130" i="22" l="1"/>
  <c r="J81" i="22"/>
  <c r="I128" i="22" l="1"/>
  <c r="I129" i="22" l="1"/>
  <c r="J129" i="22" s="1"/>
  <c r="I131" i="22"/>
  <c r="I132" i="22" l="1"/>
  <c r="I133" i="22" l="1"/>
  <c r="I134" i="22" l="1"/>
  <c r="J94" i="22"/>
  <c r="J92" i="22"/>
  <c r="J91" i="22"/>
  <c r="J95" i="22" l="1"/>
  <c r="I135" i="22" l="1"/>
  <c r="J96" i="22"/>
  <c r="I137" i="22" l="1"/>
  <c r="I136" i="22"/>
  <c r="J85" i="22"/>
  <c r="J83" i="22"/>
  <c r="J97" i="22"/>
  <c r="J86" i="22" l="1"/>
  <c r="I138" i="22" l="1"/>
  <c r="J87" i="22"/>
  <c r="J88" i="22"/>
  <c r="J89" i="22" l="1"/>
  <c r="J90" i="22"/>
  <c r="I139" i="22" l="1"/>
  <c r="J99" i="22"/>
  <c r="J102" i="22" l="1"/>
  <c r="I140" i="22" l="1"/>
  <c r="I142" i="22"/>
  <c r="J103" i="22"/>
  <c r="J104" i="22"/>
  <c r="I141" i="22" l="1"/>
  <c r="J141" i="22" s="1"/>
  <c r="J105" i="22"/>
  <c r="I143" i="22" l="1"/>
  <c r="I145" i="22"/>
  <c r="J106" i="22"/>
  <c r="I144" i="22" l="1"/>
  <c r="J144" i="22" s="1"/>
  <c r="I146" i="22"/>
  <c r="J109" i="22"/>
  <c r="I148" i="22" l="1"/>
  <c r="J112" i="22"/>
  <c r="J113" i="22" l="1"/>
  <c r="I149" i="22" l="1"/>
  <c r="I151" i="22"/>
  <c r="J114" i="22"/>
  <c r="I150" i="22" l="1"/>
  <c r="J150" i="22" s="1"/>
  <c r="I152" i="22"/>
  <c r="J115" i="22"/>
  <c r="I153" i="22" l="1"/>
  <c r="J117" i="22"/>
  <c r="I154" i="22" l="1"/>
  <c r="J118" i="22"/>
  <c r="J154" i="22" l="1"/>
  <c r="J119" i="22"/>
  <c r="I155" i="22" l="1"/>
  <c r="J155" i="22" s="1"/>
  <c r="I158" i="22"/>
  <c r="J120" i="22"/>
  <c r="I157" i="22" l="1"/>
  <c r="J157" i="22" s="1"/>
  <c r="I160" i="22" l="1"/>
  <c r="J158" i="22"/>
  <c r="J121" i="22"/>
  <c r="I161" i="22" l="1"/>
  <c r="J160" i="22"/>
  <c r="J122" i="22"/>
  <c r="I162" i="22" l="1"/>
  <c r="J161" i="22"/>
  <c r="J123" i="22"/>
  <c r="I163" i="22" l="1"/>
  <c r="J163" i="22" s="1"/>
  <c r="J162" i="22"/>
  <c r="J124" i="22"/>
  <c r="I164" i="22" l="1"/>
  <c r="J164" i="22" s="1"/>
  <c r="J125" i="22"/>
  <c r="I165" i="22" l="1"/>
  <c r="J126" i="22"/>
  <c r="I166" i="22" l="1"/>
  <c r="J165" i="22"/>
  <c r="J128" i="22"/>
  <c r="J130" i="22"/>
  <c r="I167" i="22" l="1"/>
  <c r="J166" i="22"/>
  <c r="I168" i="22" l="1"/>
  <c r="J167" i="22"/>
  <c r="J131" i="22"/>
  <c r="I174" i="22" l="1"/>
  <c r="J168" i="22"/>
  <c r="J133" i="22"/>
  <c r="J132" i="22"/>
  <c r="I175" i="22" l="1"/>
  <c r="J174" i="22"/>
  <c r="J134" i="22"/>
  <c r="I176" i="22" l="1"/>
  <c r="J175" i="22"/>
  <c r="J136" i="22"/>
  <c r="J135" i="22"/>
  <c r="I177" i="22" l="1"/>
  <c r="J176" i="22"/>
  <c r="J137" i="22"/>
  <c r="I178" i="22" l="1"/>
  <c r="I180" i="22"/>
  <c r="J177" i="22"/>
  <c r="J138" i="22"/>
  <c r="I179" i="22" l="1"/>
  <c r="J179" i="22" s="1"/>
  <c r="J178" i="22"/>
  <c r="I181" i="22" l="1"/>
  <c r="J180" i="22"/>
  <c r="J139" i="22"/>
  <c r="I185" i="22" l="1"/>
  <c r="I182" i="22"/>
  <c r="I186" i="22"/>
  <c r="J140" i="22"/>
  <c r="I187" i="22" l="1"/>
  <c r="I190" i="22"/>
  <c r="I189" i="22"/>
  <c r="J182" i="22"/>
  <c r="J185" i="22"/>
  <c r="J181" i="22"/>
  <c r="J142" i="22"/>
  <c r="I191" i="22" l="1"/>
  <c r="I188" i="22"/>
  <c r="J188" i="22" s="1"/>
  <c r="J187" i="22"/>
  <c r="J190" i="22"/>
  <c r="J186" i="22"/>
  <c r="J143" i="22"/>
  <c r="I196" i="22" l="1"/>
  <c r="I192" i="22"/>
  <c r="J189" i="22"/>
  <c r="J145" i="22"/>
  <c r="I195" i="22" l="1"/>
  <c r="I193" i="22"/>
  <c r="I198" i="22"/>
  <c r="J192" i="22"/>
  <c r="J191" i="22"/>
  <c r="J146" i="22"/>
  <c r="I199" i="22" l="1"/>
  <c r="J193" i="22"/>
  <c r="J196" i="22"/>
  <c r="J148" i="22"/>
  <c r="I200" i="22" l="1"/>
  <c r="J195" i="22"/>
  <c r="J198" i="22"/>
  <c r="J149" i="22"/>
  <c r="I197" i="22" l="1"/>
  <c r="J199" i="22"/>
  <c r="J151" i="22"/>
  <c r="I183" i="22" l="1"/>
  <c r="J200" i="22"/>
  <c r="J152" i="22"/>
  <c r="J153" i="22"/>
  <c r="I184" i="22" l="1"/>
  <c r="J197" i="22"/>
  <c r="J183" i="22" l="1"/>
  <c r="I170" i="22" l="1"/>
  <c r="J184" i="22"/>
  <c r="I171" i="22" l="1"/>
  <c r="I172" i="22" l="1"/>
  <c r="I206" i="22"/>
  <c r="J170" i="22"/>
  <c r="I207" i="22" l="1"/>
  <c r="I201" i="22"/>
  <c r="J206" i="22"/>
  <c r="J171" i="22"/>
  <c r="I209" i="22" l="1"/>
  <c r="I203" i="22"/>
  <c r="I208" i="22"/>
  <c r="J172" i="22"/>
  <c r="I173" i="22" l="1"/>
  <c r="I210" i="22"/>
  <c r="J208" i="22"/>
  <c r="J207" i="22"/>
  <c r="J201" i="22"/>
  <c r="I211" i="22" l="1"/>
  <c r="I204" i="22"/>
  <c r="I169" i="22"/>
  <c r="J173" i="22"/>
  <c r="J203" i="22"/>
  <c r="J209" i="22"/>
  <c r="I212" i="22" l="1"/>
  <c r="J169" i="22"/>
  <c r="J210" i="22"/>
  <c r="I213" i="22" l="1"/>
  <c r="J204" i="22"/>
  <c r="J211" i="22"/>
  <c r="I214" i="22" l="1"/>
  <c r="J212" i="22"/>
  <c r="I215" i="22" l="1"/>
  <c r="J213" i="22"/>
  <c r="J214" i="22" l="1"/>
  <c r="J215" i="22" l="1"/>
  <c r="I216" i="22" l="1"/>
  <c r="I218" i="22" l="1"/>
  <c r="I219" i="22"/>
  <c r="I221" i="22"/>
  <c r="J218" i="22"/>
  <c r="I220" i="22" l="1"/>
  <c r="J220" i="22" s="1"/>
  <c r="J216" i="22"/>
  <c r="I222" i="22" l="1"/>
  <c r="J219" i="22"/>
  <c r="I227" i="22" l="1"/>
  <c r="J227" i="22" s="1"/>
  <c r="I223" i="22"/>
  <c r="I224" i="22" l="1"/>
  <c r="I226" i="22"/>
  <c r="J222" i="22"/>
  <c r="J221" i="22"/>
  <c r="I228" i="22" l="1"/>
  <c r="I225" i="22"/>
  <c r="J225" i="22" s="1"/>
  <c r="J226" i="22"/>
  <c r="J224" i="22"/>
  <c r="J223" i="22"/>
  <c r="I229" i="22" l="1"/>
  <c r="J228" i="22"/>
  <c r="I230" i="22" l="1"/>
  <c r="J229" i="22"/>
  <c r="I231" i="22" l="1"/>
  <c r="J231" i="22" s="1"/>
  <c r="J230" i="22"/>
  <c r="I232" i="22" l="1"/>
  <c r="J232" i="22" s="1"/>
  <c r="I233" i="22"/>
  <c r="J233" i="22" s="1"/>
  <c r="I234" i="22" l="1"/>
  <c r="J234" i="22" s="1"/>
  <c r="I235" i="22" l="1"/>
  <c r="J235" i="22" s="1"/>
  <c r="I236" i="22" l="1"/>
  <c r="J236" i="22" s="1"/>
  <c r="I237" i="22" l="1"/>
  <c r="J237" i="22" s="1"/>
  <c r="I238" i="22" l="1"/>
  <c r="J238" i="22" s="1"/>
  <c r="I239" i="22" l="1"/>
  <c r="J239" i="22" s="1"/>
  <c r="I241" i="22" l="1"/>
  <c r="J241" i="22" s="1"/>
  <c r="I240" i="22"/>
  <c r="J240" i="22" s="1"/>
  <c r="I244" i="22" l="1"/>
  <c r="J244" i="22" s="1"/>
  <c r="I246" i="22" l="1"/>
  <c r="J246" i="22" s="1"/>
  <c r="I247" i="22" l="1"/>
  <c r="J247" i="22" s="1"/>
  <c r="I248" i="22" l="1"/>
  <c r="J248" i="22" s="1"/>
  <c r="I263" i="22" l="1"/>
  <c r="J263" i="22" s="1"/>
  <c r="I262" i="22" l="1"/>
  <c r="J262" i="22" s="1"/>
  <c r="I250" i="22" l="1"/>
  <c r="J250" i="22" s="1"/>
  <c r="I258" i="22" l="1"/>
  <c r="J258" i="22" s="1"/>
  <c r="I257" i="22" l="1"/>
  <c r="J257" i="22" s="1"/>
  <c r="I252" i="22"/>
  <c r="J252" i="22" s="1"/>
  <c r="I255" i="22" l="1"/>
  <c r="J255" i="22" s="1"/>
  <c r="I259" i="22"/>
  <c r="J259" i="22" s="1"/>
  <c r="I264" i="22" l="1"/>
  <c r="J264" i="22" s="1"/>
  <c r="I260" i="22"/>
  <c r="J260" i="22" s="1"/>
  <c r="I261" i="22" l="1"/>
  <c r="J261" i="22" s="1"/>
  <c r="I254" i="22"/>
  <c r="J254" i="22" s="1"/>
  <c r="I267" i="22"/>
  <c r="J267" i="22" s="1"/>
  <c r="I266" i="22"/>
  <c r="J266" i="22" s="1"/>
  <c r="I270" i="22"/>
  <c r="J270" i="22" s="1"/>
  <c r="I253" i="22" l="1"/>
  <c r="J253" i="22" s="1"/>
  <c r="I256" i="22" l="1"/>
  <c r="J256" i="22" s="1"/>
  <c r="I268" i="22" l="1"/>
  <c r="J268" i="22" s="1"/>
  <c r="I249" i="22" l="1"/>
  <c r="J249" i="22" s="1"/>
  <c r="I272" i="22" l="1"/>
  <c r="J272" i="22" s="1"/>
  <c r="I273" i="22" l="1"/>
  <c r="J273" i="22" s="1"/>
  <c r="I274" i="22" l="1"/>
  <c r="J274" i="22" s="1"/>
  <c r="I276" i="22" l="1"/>
  <c r="J276" i="22" s="1"/>
  <c r="I279" i="22" l="1"/>
  <c r="J279" i="22" s="1"/>
  <c r="I280" i="22" l="1"/>
  <c r="J280" i="22" s="1"/>
  <c r="I282" i="22" l="1"/>
  <c r="J282" i="22" s="1"/>
  <c r="I283" i="22" l="1"/>
  <c r="J283" i="22" s="1"/>
  <c r="I284" i="22" l="1"/>
  <c r="J284" i="22" s="1"/>
  <c r="I285" i="22" l="1"/>
  <c r="J285" i="22" s="1"/>
  <c r="I286" i="22" l="1"/>
  <c r="J286" i="22" s="1"/>
  <c r="I293" i="22" l="1"/>
  <c r="J293" i="22" s="1"/>
  <c r="I294" i="22" l="1"/>
  <c r="J294" i="22" s="1"/>
  <c r="I295" i="22" l="1"/>
  <c r="J295" i="22" s="1"/>
  <c r="I297" i="22" l="1"/>
  <c r="J297" i="22" s="1"/>
  <c r="I302" i="22"/>
  <c r="J302" i="22" s="1"/>
  <c r="I301" i="22" l="1"/>
  <c r="J301" i="22" s="1"/>
  <c r="I298" i="22"/>
  <c r="J298" i="22" s="1"/>
  <c r="I307" i="22"/>
  <c r="J307" i="22" s="1"/>
  <c r="I299" i="22" l="1"/>
  <c r="J299" i="22" s="1"/>
  <c r="I308" i="22"/>
  <c r="J308" i="22" s="1"/>
  <c r="I310" i="22" l="1"/>
  <c r="J310" i="22" s="1"/>
  <c r="I311" i="22"/>
  <c r="J311" i="22" s="1"/>
  <c r="I313" i="22" l="1"/>
  <c r="J313" i="22" s="1"/>
  <c r="I314" i="22" l="1"/>
  <c r="J314" i="22" s="1"/>
  <c r="I315" i="22" l="1"/>
  <c r="J315" i="22" s="1"/>
  <c r="I316" i="22" l="1"/>
  <c r="J316" i="22" s="1"/>
  <c r="I317" i="22" l="1"/>
  <c r="J317" i="22" s="1"/>
  <c r="I318" i="22" l="1"/>
  <c r="J318" i="22" s="1"/>
  <c r="I320" i="22" l="1"/>
  <c r="J320" i="22" s="1"/>
  <c r="I322" i="22" l="1"/>
  <c r="J322" i="22" s="1"/>
  <c r="I326" i="22" l="1"/>
  <c r="J326" i="22" s="1"/>
  <c r="I327" i="22" l="1"/>
  <c r="J327" i="22" s="1"/>
  <c r="I328" i="22" l="1"/>
  <c r="J328" i="22" s="1"/>
  <c r="I330" i="22" l="1"/>
  <c r="J330" i="22" s="1"/>
  <c r="I331" i="22" l="1"/>
  <c r="J331" i="22" s="1"/>
  <c r="I332" i="22" l="1"/>
  <c r="J332" i="22" s="1"/>
  <c r="I337" i="22" l="1"/>
  <c r="J337" i="22" s="1"/>
  <c r="I334" i="22"/>
  <c r="J334" i="22" s="1"/>
  <c r="I338" i="22" l="1"/>
  <c r="J338" i="22" s="1"/>
  <c r="J340" i="22" l="1"/>
  <c r="J341" i="22" s="1"/>
  <c r="J342" i="22" s="1"/>
  <c r="F111" i="16"/>
  <c r="J343" i="22" l="1"/>
  <c r="F107" i="24" s="1"/>
  <c r="F110" i="24" s="1"/>
  <c r="F134" i="16"/>
  <c r="F135" i="16" s="1"/>
  <c r="F113" i="16"/>
  <c r="F133" i="24" l="1"/>
  <c r="F134" i="24" s="1"/>
  <c r="F112" i="24"/>
  <c r="F117" i="24" s="1"/>
  <c r="F108" i="10"/>
  <c r="F111" i="10" s="1"/>
  <c r="F134" i="10" s="1"/>
  <c r="F135" i="10" s="1"/>
  <c r="F108" i="11"/>
  <c r="F111" i="11" s="1"/>
  <c r="F134" i="11" s="1"/>
  <c r="F135" i="11" s="1"/>
  <c r="F108" i="13"/>
  <c r="F111" i="13" s="1"/>
  <c r="F113" i="13" s="1"/>
  <c r="F118" i="13" s="1"/>
  <c r="F119" i="13" s="1"/>
  <c r="F121" i="13" s="1"/>
  <c r="F108" i="14"/>
  <c r="F111" i="14" s="1"/>
  <c r="F134" i="14" s="1"/>
  <c r="F135" i="14" s="1"/>
  <c r="F107" i="12"/>
  <c r="F110" i="12" s="1"/>
  <c r="F133" i="12" s="1"/>
  <c r="F134" i="12" s="1"/>
  <c r="F107" i="9"/>
  <c r="F110" i="9" s="1"/>
  <c r="F133" i="9" s="1"/>
  <c r="F134" i="9" s="1"/>
  <c r="F118" i="16"/>
  <c r="F119" i="16" s="1"/>
  <c r="F122" i="16" s="1"/>
  <c r="F134" i="13" l="1"/>
  <c r="F135" i="13" s="1"/>
  <c r="F113" i="10"/>
  <c r="F118" i="10" s="1"/>
  <c r="F113" i="11"/>
  <c r="F118" i="11" s="1"/>
  <c r="F119" i="11" s="1"/>
  <c r="F124" i="11" s="1"/>
  <c r="F113" i="14"/>
  <c r="F118" i="14" s="1"/>
  <c r="F119" i="14" s="1"/>
  <c r="F112" i="9"/>
  <c r="F117" i="9" s="1"/>
  <c r="F118" i="9" s="1"/>
  <c r="F122" i="9" s="1"/>
  <c r="F112" i="12"/>
  <c r="F117" i="12" s="1"/>
  <c r="F118" i="12" s="1"/>
  <c r="F123" i="12" s="1"/>
  <c r="F123" i="13"/>
  <c r="F122" i="13"/>
  <c r="F124" i="13"/>
  <c r="F118" i="24"/>
  <c r="F121" i="16"/>
  <c r="F124" i="16"/>
  <c r="F123" i="16"/>
  <c r="F123" i="11" l="1"/>
  <c r="F119" i="10"/>
  <c r="F122" i="10" s="1"/>
  <c r="F121" i="11"/>
  <c r="F122" i="11"/>
  <c r="F121" i="12"/>
  <c r="F120" i="12"/>
  <c r="F122" i="12"/>
  <c r="F125" i="13"/>
  <c r="F136" i="13" s="1"/>
  <c r="F137" i="13" s="1"/>
  <c r="F19" i="17" s="1"/>
  <c r="G19" i="17" s="1"/>
  <c r="H19" i="17" s="1"/>
  <c r="F120" i="9"/>
  <c r="F125" i="16"/>
  <c r="F136" i="16" s="1"/>
  <c r="F137" i="16" s="1"/>
  <c r="F25" i="17" s="1"/>
  <c r="G25" i="17" s="1"/>
  <c r="H25" i="17" s="1"/>
  <c r="F123" i="9"/>
  <c r="F124" i="14"/>
  <c r="F123" i="14"/>
  <c r="F122" i="14"/>
  <c r="F121" i="14"/>
  <c r="F123" i="24"/>
  <c r="F122" i="24"/>
  <c r="F121" i="24"/>
  <c r="F120" i="24"/>
  <c r="F121" i="9"/>
  <c r="F124" i="12" l="1"/>
  <c r="F135" i="12" s="1"/>
  <c r="F136" i="12" s="1"/>
  <c r="F17" i="17" s="1"/>
  <c r="G17" i="17" s="1"/>
  <c r="H17" i="17" s="1"/>
  <c r="F121" i="10"/>
  <c r="F123" i="10"/>
  <c r="F124" i="10"/>
  <c r="F125" i="11"/>
  <c r="F136" i="11" s="1"/>
  <c r="F137" i="11" s="1"/>
  <c r="F15" i="17" s="1"/>
  <c r="G15" i="17" s="1"/>
  <c r="H15" i="17" s="1"/>
  <c r="F124" i="9"/>
  <c r="F135" i="9" s="1"/>
  <c r="F136" i="9" s="1"/>
  <c r="F13" i="17" s="1"/>
  <c r="G13" i="17" s="1"/>
  <c r="F124" i="24"/>
  <c r="F135" i="24" s="1"/>
  <c r="F136" i="24" s="1"/>
  <c r="F18" i="17" s="1"/>
  <c r="G18" i="17" s="1"/>
  <c r="H18" i="17" s="1"/>
  <c r="F125" i="14"/>
  <c r="F136" i="14" s="1"/>
  <c r="F137" i="14" s="1"/>
  <c r="F16" i="17" l="1"/>
  <c r="G16" i="17" s="1"/>
  <c r="H16" i="17" s="1"/>
  <c r="F125" i="10"/>
  <c r="F136" i="10" s="1"/>
  <c r="F137" i="10" s="1"/>
  <c r="F14" i="17" s="1"/>
  <c r="G14" i="17" s="1"/>
  <c r="H14" i="17" s="1"/>
  <c r="H13" i="17"/>
  <c r="F24" i="17"/>
  <c r="G24" i="17" s="1"/>
  <c r="H24" i="17" s="1"/>
  <c r="F22" i="17"/>
  <c r="G22" i="17" s="1"/>
  <c r="H22" i="17" s="1"/>
  <c r="F21" i="17"/>
  <c r="G21" i="17" s="1"/>
  <c r="H21" i="17" s="1"/>
  <c r="F20" i="17"/>
  <c r="G20" i="17" s="1"/>
  <c r="H20" i="17" s="1"/>
  <c r="F23" i="17"/>
  <c r="G23" i="17" s="1"/>
  <c r="H23" i="17" s="1"/>
  <c r="G26" i="17" l="1"/>
  <c r="H26" i="17"/>
  <c r="H29" i="17" s="1"/>
  <c r="H31" i="17" l="1"/>
  <c r="G29" i="17" s="1"/>
  <c r="G30" i="17" l="1"/>
  <c r="G31" i="17" s="1"/>
  <c r="H32" i="17"/>
</calcChain>
</file>

<file path=xl/comments1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F18" authorId="0" shapeId="0">
      <text>
        <r>
          <rPr>
            <sz val="9"/>
            <color indexed="81"/>
            <rFont val="Segoe UI"/>
            <family val="2"/>
          </rPr>
          <t xml:space="preserve">Cláusula 14ª.
</t>
        </r>
      </text>
    </comment>
    <comment ref="E25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E46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8" authorId="0" shapeId="0">
      <text>
        <r>
          <rPr>
            <sz val="9"/>
            <color indexed="81"/>
            <rFont val="Segoe UI"/>
            <family val="2"/>
          </rPr>
          <t>A CCT permite até 9% de desconto sobre o auxílio alimentação, sem citar o café da manhã.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10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F13" authorId="0" shapeId="0">
      <text>
        <r>
          <rPr>
            <sz val="9"/>
            <color indexed="81"/>
            <rFont val="Segoe UI"/>
            <family val="2"/>
          </rPr>
          <t>2 marceneiros, 2 serralheiros, 4 pintores, 3 pedreiros e 1 chaveiro-vidraceiro.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F18" authorId="0" shapeId="0">
      <text>
        <r>
          <rPr>
            <sz val="9"/>
            <color indexed="81"/>
            <rFont val="Segoe UI"/>
            <family val="2"/>
          </rPr>
          <t xml:space="preserve">Cláusula 14ª.
</t>
        </r>
      </text>
    </comment>
    <comment ref="E25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E46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8" authorId="0" shapeId="0">
      <text>
        <r>
          <rPr>
            <sz val="9"/>
            <color indexed="81"/>
            <rFont val="Segoe UI"/>
            <family val="2"/>
          </rPr>
          <t>A CCT permite até 9% de desconto sobre o auxílio alimentação, sem citar o café da manhã.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11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CCT DF602/2021</t>
        </r>
      </text>
    </comment>
    <comment ref="E43" authorId="0" shapeId="0">
      <text>
        <r>
          <rPr>
            <sz val="9"/>
            <color rgb="FF000000"/>
            <rFont val="Segoe UI"/>
            <family val="2"/>
            <charset val="1"/>
          </rPr>
          <t xml:space="preserve">Está sendo utilizada a desoneração prevista na Lei nº 13161/2015.
</t>
        </r>
      </text>
    </comment>
    <comment ref="E44" authorId="0" shapeId="0">
      <text>
        <r>
          <rPr>
            <sz val="9"/>
            <color indexed="81"/>
            <rFont val="Segoe UI"/>
            <family val="2"/>
          </rPr>
          <t>Art. 3º, Inciso I, Decreto n.º 87.043/82.</t>
        </r>
      </text>
    </comment>
    <comment ref="E45" authorId="0" shapeId="0">
      <text>
        <r>
          <rPr>
            <sz val="9"/>
            <color rgb="FF000000"/>
            <rFont val="Segoe UI"/>
            <family val="2"/>
            <charset val="1"/>
          </rPr>
          <t xml:space="preserve">RAT x FAP. 
</t>
        </r>
        <r>
          <rPr>
            <sz val="9"/>
            <color rgb="FF000000"/>
            <rFont val="Segoe UI"/>
            <family val="2"/>
            <charset val="1"/>
          </rPr>
          <t xml:space="preserve">1) RAT = 3% (Serviços de engenharia - código 7112-0/00 do Anexo V do Decreto n.º 3.048/1999). 
</t>
        </r>
        <r>
          <rPr>
            <sz val="9"/>
            <color rgb="FF000000"/>
            <rFont val="Segoe UI"/>
            <family val="2"/>
            <charset val="1"/>
          </rPr>
          <t xml:space="preserve">2) FAP = Máximo de Fator de Acidente Previdenciário = 2:
</t>
        </r>
        <r>
          <rPr>
            <sz val="9"/>
            <color rgb="FF000000"/>
            <rFont val="Segoe UI"/>
            <family val="2"/>
            <charset val="1"/>
          </rPr>
          <t xml:space="preserve">3% x 2 = 6% (maior valor possível)
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A empresa deve utilizar o seu FAP efetivo, a ser comprovado no envio de sua proposta adequada ao lance vencedor, mediante apresentação da GFIP ou outro documento apto a fazê-lo.</t>
        </r>
      </text>
    </comment>
    <comment ref="E46" authorId="0" shapeId="0">
      <text>
        <r>
          <rPr>
            <sz val="9"/>
            <color rgb="FF000000"/>
            <rFont val="Segoe UI"/>
            <family val="2"/>
            <charset val="1"/>
          </rPr>
          <t>Art. 3º, Lei n.º 8.036/90.</t>
        </r>
      </text>
    </comment>
    <comment ref="E47" authorId="0" shapeId="0">
      <text>
        <r>
          <rPr>
            <sz val="9"/>
            <color rgb="FF000000"/>
            <rFont val="Segoe UI"/>
            <family val="2"/>
            <charset val="1"/>
          </rPr>
          <t>Decreto n.º 2.318/86.</t>
        </r>
      </text>
    </comment>
    <comment ref="E48" authorId="0" shapeId="0">
      <text>
        <r>
          <rPr>
            <sz val="9"/>
            <color indexed="81"/>
            <rFont val="Segoe UI"/>
            <family val="2"/>
          </rPr>
          <t>Art. 8º, Lei n.º 8.029/90 e Lei n.º 8.154/90.</t>
        </r>
      </text>
    </comment>
    <comment ref="E49" authorId="0" shapeId="0">
      <text>
        <r>
          <rPr>
            <sz val="9"/>
            <color indexed="81"/>
            <rFont val="Segoe UI"/>
            <family val="2"/>
          </rPr>
          <t>Lei n.º 7.787/89 e DL n.º 1.146/70.</t>
        </r>
      </text>
    </comment>
    <comment ref="E50" authorId="0" shapeId="0">
      <text>
        <r>
          <rPr>
            <sz val="9"/>
            <color rgb="FF000000"/>
            <rFont val="Segoe UI"/>
            <family val="2"/>
            <charset val="1"/>
          </rPr>
          <t>Art. 15, Lei nº 8.030/90 e Art. 7º, III, CF.</t>
        </r>
      </text>
    </comment>
    <comment ref="F56" authorId="0" shapeId="0">
      <text>
        <r>
          <rPr>
            <sz val="9"/>
            <color indexed="81"/>
            <rFont val="Segoe UI"/>
            <family val="2"/>
          </rPr>
          <t>Considerando os dias efetivamente trabalhados e o desconto de 6% da remuneração bruta.</t>
        </r>
      </text>
    </comment>
    <comment ref="F57" authorId="0" shapeId="0">
      <text>
        <r>
          <rPr>
            <sz val="9"/>
            <color rgb="FF000000"/>
            <rFont val="Segoe UI"/>
            <family val="2"/>
            <charset val="1"/>
          </rPr>
          <t>Cláusula Quarta, considerando o desconto de 20% permitido pela CCT e 21 dias trabalhados.</t>
        </r>
      </text>
    </comment>
    <comment ref="D86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2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 xml:space="preserve">Para as 6 primeiras horas, paga-se um salário mínimo por hora. Posteriormente, há acréscimo de 25% por hora trabalhada.
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Cláusula quarta da CCT.</t>
        </r>
      </text>
    </comment>
    <comment ref="E44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6" authorId="0" shapeId="0">
      <text>
        <r>
          <rPr>
            <sz val="9"/>
            <color indexed="81"/>
            <rFont val="Segoe UI"/>
            <family val="2"/>
          </rPr>
          <t>Cláusula Quarta, considerando o desconto de 20% permitido pela CCT e 21 dias trabalhados.</t>
        </r>
      </text>
    </comment>
    <comment ref="D85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3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F18" authorId="0" shapeId="0">
      <text>
        <r>
          <rPr>
            <sz val="9"/>
            <color indexed="81"/>
            <rFont val="Segoe UI"/>
            <family val="2"/>
          </rPr>
          <t xml:space="preserve">Cláusula 14ª.
</t>
        </r>
      </text>
    </comment>
    <comment ref="E25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E46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8" authorId="0" shapeId="0">
      <text>
        <r>
          <rPr>
            <sz val="9"/>
            <color indexed="81"/>
            <rFont val="Segoe UI"/>
            <family val="2"/>
          </rPr>
          <t>A CCT permite até 9% de desconto sobre o auxílio alimentação, sem citar o café da manhã.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4.xml><?xml version="1.0" encoding="utf-8"?>
<comments xmlns="http://schemas.openxmlformats.org/spreadsheetml/2006/main">
  <authors>
    <author>"11864"</author>
  </authors>
  <commentLis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F18" authorId="0" shapeId="0">
      <text>
        <r>
          <rPr>
            <sz val="9"/>
            <color indexed="81"/>
            <rFont val="Segoe UI"/>
            <family val="2"/>
          </rPr>
          <t>Cláusula 14ª.</t>
        </r>
      </text>
    </comment>
    <comment ref="E24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E46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8" authorId="0" shapeId="0">
      <text>
        <r>
          <rPr>
            <sz val="9"/>
            <color indexed="81"/>
            <rFont val="Segoe UI"/>
            <charset val="1"/>
          </rPr>
          <t>A CCT permite até 9% de desconto sobre o auxílio alimentação, sem citar o café da manhã.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5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b/>
            <sz val="9"/>
            <color indexed="81"/>
            <rFont val="Segoe UI"/>
            <family val="2"/>
          </rPr>
          <t>"11864":</t>
        </r>
        <r>
          <rPr>
            <sz val="9"/>
            <color indexed="81"/>
            <rFont val="Segoe UI"/>
            <family val="2"/>
          </rPr>
          <t xml:space="preserve">
Cláusula 3ª</t>
        </r>
      </text>
    </comment>
    <comment ref="F15" authorId="0" shapeId="0">
      <text>
        <r>
          <rPr>
            <sz val="9"/>
            <color indexed="81"/>
            <rFont val="Segoe UI"/>
            <charset val="1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F22" authorId="0" shapeId="0">
      <text>
        <r>
          <rPr>
            <sz val="9"/>
            <color indexed="81"/>
            <rFont val="Segoe UI"/>
            <charset val="1"/>
          </rPr>
          <t>Cláusula 3ª da CCT</t>
        </r>
      </text>
    </comment>
    <comment ref="E45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7" authorId="0" shapeId="0">
      <text>
        <r>
          <rPr>
            <sz val="9"/>
            <color indexed="81"/>
            <rFont val="Segoe UI"/>
            <family val="2"/>
          </rPr>
          <t>A CCT não prevê desconto.</t>
        </r>
      </text>
    </comment>
    <comment ref="F58" authorId="0" shapeId="0">
      <text>
        <r>
          <rPr>
            <sz val="9"/>
            <color indexed="81"/>
            <rFont val="Segoe UI"/>
            <family val="2"/>
          </rPr>
          <t xml:space="preserve">Conforme PARECER n. 00055/2018/CONJUR-MD/CGU/AGU.
</t>
        </r>
      </text>
    </comment>
    <comment ref="D86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6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13ª.</t>
        </r>
      </text>
    </comment>
    <comment ref="F18" authorId="0" shapeId="0">
      <text>
        <r>
          <rPr>
            <sz val="9"/>
            <color indexed="81"/>
            <rFont val="Segoe UI"/>
            <family val="2"/>
          </rPr>
          <t>Cláusula 14ª.</t>
        </r>
      </text>
    </comment>
    <comment ref="E24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E46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8" authorId="0" shapeId="0">
      <text>
        <r>
          <rPr>
            <sz val="9"/>
            <color indexed="81"/>
            <rFont val="Segoe UI"/>
            <charset val="1"/>
          </rPr>
          <t>A CCT permite até 9% de desconto sobre o auxílio alimentação, sem citar o café da manhã.</t>
        </r>
      </text>
    </comment>
    <comment ref="D87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7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 xml:space="preserve">Para as 6 primeiras horas, paga-se um salário mínimo por hora. Posteriormente, há acréscimo de 25% por hora trabalhada.
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Cláusula 9ª (Alimentação).</t>
        </r>
      </text>
    </comment>
    <comment ref="F35" authorId="0" shapeId="0">
      <text>
        <r>
          <rPr>
            <sz val="9"/>
            <color indexed="81"/>
            <rFont val="Segoe UI"/>
            <family val="2"/>
          </rPr>
          <t xml:space="preserve">Provisão mensal do 13º.
</t>
        </r>
      </text>
    </comment>
    <comment ref="F36" authorId="0" shapeId="0">
      <text>
        <r>
          <rPr>
            <sz val="9"/>
            <color indexed="81"/>
            <rFont val="Segoe UI"/>
            <family val="2"/>
          </rPr>
          <t>Provisão mensal das férias do ocupante do cargo e do respectivo adicional de férias, considerando os 12,10% determinados pela Conta Vinculada.</t>
        </r>
      </text>
    </comment>
    <comment ref="E42" authorId="0" shapeId="0">
      <text>
        <r>
          <rPr>
            <sz val="9"/>
            <color indexed="81"/>
            <rFont val="Segoe UI"/>
            <family val="2"/>
          </rPr>
          <t xml:space="preserve">Está sendo utilizada a desoneração prevista na Lei nº 13161/2015.
</t>
        </r>
      </text>
    </comment>
    <comment ref="E43" authorId="0" shapeId="0">
      <text>
        <r>
          <rPr>
            <sz val="9"/>
            <color indexed="81"/>
            <rFont val="Segoe UI"/>
            <family val="2"/>
          </rPr>
          <t>Art. 3º, Inciso I, Decreto n.º 87.043/82.</t>
        </r>
      </text>
    </comment>
    <comment ref="E44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E45" authorId="0" shapeId="0">
      <text>
        <r>
          <rPr>
            <sz val="9"/>
            <color indexed="81"/>
            <rFont val="Segoe UI"/>
            <family val="2"/>
          </rPr>
          <t>Art. 3º, Lei n.º 8.036/90.</t>
        </r>
      </text>
    </comment>
    <comment ref="E46" authorId="0" shapeId="0">
      <text>
        <r>
          <rPr>
            <sz val="9"/>
            <color indexed="81"/>
            <rFont val="Segoe UI"/>
            <family val="2"/>
          </rPr>
          <t>Decreto n.º 2.318/86.</t>
        </r>
      </text>
    </comment>
    <comment ref="E47" authorId="0" shapeId="0">
      <text>
        <r>
          <rPr>
            <sz val="9"/>
            <color indexed="81"/>
            <rFont val="Segoe UI"/>
            <family val="2"/>
          </rPr>
          <t>Art. 8º, Lei n.º 8.029/90 e Lei n.º 8.154/90.</t>
        </r>
      </text>
    </comment>
    <comment ref="E48" authorId="0" shapeId="0">
      <text>
        <r>
          <rPr>
            <sz val="9"/>
            <color indexed="81"/>
            <rFont val="Segoe UI"/>
            <family val="2"/>
          </rPr>
          <t>Lei n.º 7.787/89 e DL n.º 1.146/70.</t>
        </r>
      </text>
    </comment>
    <comment ref="E49" authorId="0" shapeId="0">
      <text>
        <r>
          <rPr>
            <sz val="9"/>
            <color indexed="81"/>
            <rFont val="Segoe UI"/>
            <family val="2"/>
          </rPr>
          <t>Art. 15, Lei nº 8.030/90 e Art. 7º, III, CF.</t>
        </r>
      </text>
    </comment>
    <comment ref="F55" authorId="0" shapeId="0">
      <text>
        <r>
          <rPr>
            <sz val="9"/>
            <color indexed="81"/>
            <rFont val="Segoe UI"/>
            <family val="2"/>
          </rPr>
          <t>Não se aplica, considerando que o desconto de 6% sobre a remuneração superaria o valor a ser recebido.</t>
        </r>
      </text>
    </comment>
    <comment ref="F56" authorId="0" shapeId="0">
      <text>
        <r>
          <rPr>
            <sz val="9"/>
            <color indexed="81"/>
            <rFont val="Segoe UI"/>
            <family val="2"/>
          </rPr>
          <t>A CCT não permite desconto.</t>
        </r>
      </text>
    </comment>
    <comment ref="F72" authorId="0" shapeId="0">
      <text>
        <r>
          <rPr>
            <sz val="9"/>
            <color indexed="81"/>
            <rFont val="Segoe UI"/>
            <family val="2"/>
          </rPr>
          <t>O aviso prévio indenizado corresponde a 1 (uma) remuneração acrescida de 13º, férias e 1/3 de férias proporcionais, provisionados ao longo de 12 meses.
Foi adotada uma probabilidade de rescisão por API de 5,00%.</t>
        </r>
      </text>
    </comment>
    <comment ref="F73" authorId="0" shapeId="0">
      <text>
        <r>
          <rPr>
            <sz val="9"/>
            <color indexed="81"/>
            <rFont val="Segoe UI"/>
            <family val="2"/>
          </rPr>
          <t xml:space="preserve">Incide FGTS sobre o API.
</t>
        </r>
      </text>
    </comment>
    <comment ref="F74" authorId="0" shapeId="0">
      <text>
        <r>
          <rPr>
            <sz val="9"/>
            <color indexed="81"/>
            <rFont val="Segoe UI"/>
            <family val="2"/>
          </rPr>
          <t xml:space="preserve">Provisionamento mensal da multa sobre o FGTS caso haja demissão por API, com probabilidade de ocorrência de 5,00%.
</t>
        </r>
      </text>
    </comment>
    <comment ref="F75" authorId="0" shapeId="0">
      <text>
        <r>
          <rPr>
            <sz val="9"/>
            <color indexed="81"/>
            <rFont val="Segoe UI"/>
            <family val="2"/>
          </rPr>
          <t>Consideração de 7 dias de ausência para procurar novo emprego em caso de demissão por APT, que incide sobre a remuneração e férias, 13º e 1/3 proporcional, com probabilidade de ocorrência de 95%.</t>
        </r>
      </text>
    </comment>
    <comment ref="F77" authorId="0" shapeId="0">
      <text>
        <r>
          <rPr>
            <sz val="9"/>
            <color indexed="81"/>
            <rFont val="Segoe UI"/>
            <family val="2"/>
          </rPr>
          <t xml:space="preserve">Provisionamento mensal da multa do FGTS em caso de demissão com APT.
</t>
        </r>
      </text>
    </comment>
    <comment ref="D85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  <comment ref="F86" authorId="0" shapeId="0">
      <text>
        <r>
          <rPr>
            <sz val="9"/>
            <color indexed="81"/>
            <rFont val="Segoe UI"/>
            <family val="2"/>
          </rPr>
          <t xml:space="preserve">Os casos de ausências estão em memória de cálculo específica, sem consideração do substituto em caso de férias.
</t>
        </r>
      </text>
    </comment>
    <comment ref="D102" authorId="0" shapeId="0">
      <text>
        <r>
          <rPr>
            <sz val="9"/>
            <color indexed="81"/>
            <rFont val="Segoe UI"/>
            <family val="2"/>
          </rPr>
          <t xml:space="preserve">Não há previsão de uniformes para engenheiros, arquiteto e engenheiro projetista, assim como não há previsão de ferramentas.
</t>
        </r>
      </text>
    </comment>
  </commentList>
</comments>
</file>

<file path=xl/comments8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F13" authorId="0" shapeId="0">
      <text>
        <r>
          <rPr>
            <sz val="9"/>
            <color indexed="81"/>
            <rFont val="Segoe UI"/>
            <family val="2"/>
          </rPr>
          <t xml:space="preserve">3 técnicos em refrigeração e 1 técnicos de redes.
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 da CCT.</t>
        </r>
      </text>
    </comment>
    <comment ref="E24" authorId="0" shapeId="0">
      <text>
        <r>
          <rPr>
            <sz val="9"/>
            <color indexed="81"/>
            <rFont val="Segoe UI"/>
            <family val="2"/>
          </rPr>
          <t xml:space="preserve">Conforme Laudo de Avaliação de Riscos publicado no Boletim de Serviço Especial Número 35 de 15/06/2012.
</t>
        </r>
      </text>
    </comment>
    <comment ref="E45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7" authorId="0" shapeId="0">
      <text>
        <r>
          <rPr>
            <sz val="9"/>
            <color indexed="81"/>
            <rFont val="Segoe UI"/>
            <family val="2"/>
          </rPr>
          <t xml:space="preserve">A CCT não permite desconto.
</t>
        </r>
      </text>
    </comment>
    <comment ref="D86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comments9.xml><?xml version="1.0" encoding="utf-8"?>
<comments xmlns="http://schemas.openxmlformats.org/spreadsheetml/2006/main">
  <authors>
    <author>"11864"</author>
  </authors>
  <commentList>
    <comment ref="F10" authorId="0" shapeId="0">
      <text>
        <r>
          <rPr>
            <sz val="9"/>
            <color indexed="81"/>
            <rFont val="Segoe UI"/>
            <family val="2"/>
          </rPr>
          <t>Cláusula 3ª.</t>
        </r>
      </text>
    </comment>
    <comment ref="F13" authorId="0" shapeId="0">
      <text>
        <r>
          <rPr>
            <sz val="9"/>
            <color indexed="81"/>
            <rFont val="Segoe UI"/>
            <family val="2"/>
          </rPr>
          <t>1 posto.</t>
        </r>
      </text>
    </comment>
    <comment ref="F15" authorId="0" shapeId="0">
      <text>
        <r>
          <rPr>
            <sz val="9"/>
            <color indexed="81"/>
            <rFont val="Segoe UI"/>
            <family val="2"/>
          </rPr>
          <t>Conforme Decreto nº 40.381, de 09 de janeiro de 2020. Tarifa M-2.</t>
        </r>
      </text>
    </comment>
    <comment ref="F16" authorId="0" shapeId="0">
      <text>
        <r>
          <rPr>
            <sz val="9"/>
            <color indexed="81"/>
            <rFont val="Segoe UI"/>
            <family val="2"/>
          </rPr>
          <t>Cláusula 13ª da CCT.</t>
        </r>
      </text>
    </comment>
    <comment ref="F17" authorId="0" shapeId="0">
      <text>
        <r>
          <rPr>
            <sz val="9"/>
            <color indexed="81"/>
            <rFont val="Segoe UI"/>
            <charset val="1"/>
          </rPr>
          <t>Considerando 8 dias de trabalho por mês para cumprir as 72 horas mensais previstas.</t>
        </r>
      </text>
    </comment>
    <comment ref="F22" authorId="0" shapeId="0">
      <text>
        <r>
          <rPr>
            <sz val="9"/>
            <color indexed="81"/>
            <rFont val="Segoe UI"/>
            <charset val="1"/>
          </rPr>
          <t>72 horas mensais.</t>
        </r>
      </text>
    </comment>
    <comment ref="E23" authorId="0" shapeId="0">
      <text>
        <r>
          <rPr>
            <sz val="9"/>
            <color indexed="81"/>
            <rFont val="Segoe UI"/>
            <family val="2"/>
          </rPr>
          <t>Conforme Laudo de Avaliação de Riscos publicado no Boletim de Serviço Especial Número 35 de 15/06/2012.</t>
        </r>
      </text>
    </comment>
    <comment ref="E45" authorId="0" shapeId="0">
      <text>
        <r>
          <rPr>
            <sz val="9"/>
            <color indexed="81"/>
            <rFont val="Segoe UI"/>
            <charset val="1"/>
          </rPr>
          <t>RAT x FAP. 
1) RAT = 3% (Serviços de engenharia - código 7112-0/00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</t>
        </r>
      </text>
    </comment>
    <comment ref="F57" authorId="0" shapeId="0">
      <text>
        <r>
          <rPr>
            <sz val="9"/>
            <color indexed="81"/>
            <rFont val="Segoe UI"/>
            <family val="2"/>
          </rPr>
          <t xml:space="preserve">A CCT não permite desconto.
</t>
        </r>
      </text>
    </comment>
    <comment ref="D86" authorId="0" shapeId="0">
      <text>
        <r>
          <rPr>
            <sz val="9"/>
            <color indexed="81"/>
            <rFont val="Segoe UI"/>
            <family val="2"/>
          </rPr>
          <t xml:space="preserve">Não há previsão de substituto quando o ocupante do posto estiver de férias.
</t>
        </r>
      </text>
    </comment>
  </commentList>
</comments>
</file>

<file path=xl/sharedStrings.xml><?xml version="1.0" encoding="utf-8"?>
<sst xmlns="http://schemas.openxmlformats.org/spreadsheetml/2006/main" count="4547" uniqueCount="1587">
  <si>
    <t>MODELO DE PLANILHA DE CUSTOS E FORMAÇÃO DE PREÇOS</t>
  </si>
  <si>
    <t>Mão de obra vinculada à execução contratual</t>
  </si>
  <si>
    <t>Dados para composição dos custos referente à mão-de-obra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</si>
  <si>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</si>
  <si>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</si>
  <si>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</si>
  <si>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</si>
  <si>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</si>
  <si>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</si>
  <si>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</si>
  <si>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</si>
  <si>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</si>
  <si>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</si>
  <si>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</si>
  <si>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</si>
  <si>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</si>
  <si>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</si>
  <si>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</si>
  <si>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</si>
  <si>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</si>
  <si>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</si>
  <si>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</si>
  <si>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</si>
  <si>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</si>
  <si>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</si>
  <si>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</si>
  <si>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</si>
  <si>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</si>
  <si>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</si>
  <si>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</si>
  <si>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</si>
  <si>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Submódulo 2.2 - Encargos Previdenciários (GPS), FGTS e outras contribuições</t>
  </si>
  <si>
    <t>2.2</t>
  </si>
  <si>
    <t>GPS, FGTS e outras contribuições</t>
  </si>
  <si>
    <t>Perc. (%)</t>
  </si>
  <si>
    <t>INSS</t>
  </si>
  <si>
    <t>Salário Educação</t>
  </si>
  <si>
    <t>SAT</t>
  </si>
  <si>
    <t>SESC ou SESI</t>
  </si>
  <si>
    <t>SENAI ou SENAC</t>
  </si>
  <si>
    <t>SEBRAE</t>
  </si>
  <si>
    <t>INCRA</t>
  </si>
  <si>
    <t>H</t>
  </si>
  <si>
    <t>FGTS</t>
  </si>
  <si>
    <t>Submódulo 2.3 -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</si>
  <si>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</si>
  <si>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</si>
  <si>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</si>
  <si>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</si>
  <si>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</si>
  <si>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Indenização do intervalo intrajornada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</si>
  <si>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</si>
  <si>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</si>
  <si>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</si>
  <si>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</si>
  <si>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</si>
  <si>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</si>
  <si>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sobre o API</t>
  </si>
  <si>
    <t>Aviso Prévio Trabalhado</t>
  </si>
  <si>
    <t>Incidência do Submódulo 2.2 sobre o APT</t>
  </si>
  <si>
    <t>Multa do FGTS sobre o APT</t>
  </si>
  <si>
    <t>Módulo 4 - Custo de Reposição do Profissional Ausente</t>
  </si>
  <si>
    <t>Submódulo 4.1 - Substituto nas Ausências Legais</t>
  </si>
  <si>
    <t>4.1</t>
  </si>
  <si>
    <t>Ausências Legais</t>
  </si>
  <si>
    <t>Substituto na cobertura de Férias</t>
  </si>
  <si>
    <t>Submódulo 4.2 - Substituto na Intrajornada</t>
  </si>
  <si>
    <t>4.2</t>
  </si>
  <si>
    <t>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</si>
  <si>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</si>
  <si>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</si>
  <si>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</si>
  <si>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</si>
  <si>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Substituto na Intrajornada</t>
  </si>
  <si>
    <t>Módulo 5 - Insumos Diversos</t>
  </si>
  <si>
    <t>Insumos Diversos</t>
  </si>
  <si>
    <t>Uniformes</t>
  </si>
  <si>
    <t>Materiais</t>
  </si>
  <si>
    <t>TOTAL DOS CUSTOS DIRETOS</t>
  </si>
  <si>
    <t>Módulo 6 - Custos Indiretos, Tributos e Lucro</t>
  </si>
  <si>
    <t>Custos Indiretos, Tributos e Lucro</t>
  </si>
  <si>
    <t>Custos Indiretos</t>
  </si>
  <si>
    <t>Lucro</t>
  </si>
  <si>
    <t>Tributos</t>
  </si>
  <si>
    <t>ISS</t>
  </si>
  <si>
    <t>COFINS</t>
  </si>
  <si>
    <t>PIS</t>
  </si>
  <si>
    <t>QUADRO-RESUMO DO CUSTO POR EMPREGADO</t>
  </si>
  <si>
    <t>Mão de obra vinculada à execução contratual (valor por empregado)</t>
  </si>
  <si>
    <t>Subtotal (A+B+C+D+E)</t>
  </si>
  <si>
    <t>Valor Total por Empregado</t>
  </si>
  <si>
    <t>Depreciação de Equipamentos</t>
  </si>
  <si>
    <t>Manutenção de equipamentos</t>
  </si>
  <si>
    <t>ENGENHEIRO CIVIL</t>
  </si>
  <si>
    <t>COFINS+CPRB</t>
  </si>
  <si>
    <t>Férias</t>
  </si>
  <si>
    <t>Ausência justificada</t>
  </si>
  <si>
    <t>Acidente de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</si>
  <si>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</si>
  <si>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</si>
  <si>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</si>
  <si>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</si>
  <si>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</si>
  <si>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</si>
  <si>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</si>
  <si>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Duração legal da ausência</t>
  </si>
  <si>
    <t>Incidência Anual</t>
  </si>
  <si>
    <t>Proporção de dias afetados</t>
  </si>
  <si>
    <t>TOTAL</t>
  </si>
  <si>
    <t>Dias de Reposição</t>
  </si>
  <si>
    <t>ARQUITETO</t>
  </si>
  <si>
    <t>2142-05</t>
  </si>
  <si>
    <t>2143-15</t>
  </si>
  <si>
    <t>2141-05</t>
  </si>
  <si>
    <t>Convenção Coletiva</t>
  </si>
  <si>
    <t>Número de Postos</t>
  </si>
  <si>
    <t>ENCARREGADO GERAL</t>
  </si>
  <si>
    <t>Ferramentas</t>
  </si>
  <si>
    <t>ENCARREGADO ELÉTRICA</t>
  </si>
  <si>
    <t>TÉCNICOS (REDE E REFRIGERAÇÃO)</t>
  </si>
  <si>
    <t>Salário Mínimo Vigente</t>
  </si>
  <si>
    <t>BOMBEIRO HIDRÁULICO</t>
  </si>
  <si>
    <t>Profissionais Residentes</t>
  </si>
  <si>
    <t>CBO</t>
  </si>
  <si>
    <t>Valor unitário (A2)</t>
  </si>
  <si>
    <t>9501-05</t>
  </si>
  <si>
    <t>9511-05</t>
  </si>
  <si>
    <t>TÉCNICO DE REDES</t>
  </si>
  <si>
    <t>7321-30</t>
  </si>
  <si>
    <t>7241-10</t>
  </si>
  <si>
    <t>7257-05</t>
  </si>
  <si>
    <t>AJUDANTE GERAL</t>
  </si>
  <si>
    <t>7170-20</t>
  </si>
  <si>
    <t>7711-05</t>
  </si>
  <si>
    <t>7244-40</t>
  </si>
  <si>
    <t>7166-10</t>
  </si>
  <si>
    <t>CHAVEIRO/VIDRACEIRO</t>
  </si>
  <si>
    <t>7163-05</t>
  </si>
  <si>
    <t>7152-10</t>
  </si>
  <si>
    <t>DISCRIMINAÇÃO</t>
  </si>
  <si>
    <t>CUSTO ESTIMADO ANUAL</t>
  </si>
  <si>
    <t>Mão de obra</t>
  </si>
  <si>
    <t>LUCRO</t>
  </si>
  <si>
    <t>Composição do BDI</t>
  </si>
  <si>
    <t>DESPESAS INDIRETAS</t>
  </si>
  <si>
    <t>A1</t>
  </si>
  <si>
    <t>A2</t>
  </si>
  <si>
    <t>ADMINISTRAÇÃO CENTRAL</t>
  </si>
  <si>
    <t>B1</t>
  </si>
  <si>
    <t>C1</t>
  </si>
  <si>
    <t>IMPOSTOS</t>
  </si>
  <si>
    <t>CONTRIBUIÇÃO PREVIDENCIÁRIA SOBRE RECEITA BRUTA</t>
  </si>
  <si>
    <t>SEGURO E GARANTIA</t>
  </si>
  <si>
    <t>A3</t>
  </si>
  <si>
    <t>CPRB</t>
  </si>
  <si>
    <t>MÃO DE OBRA</t>
  </si>
  <si>
    <t>MATERIAIS FORNECIDOS</t>
  </si>
  <si>
    <t>C2</t>
  </si>
  <si>
    <t>C3</t>
  </si>
  <si>
    <t>C4</t>
  </si>
  <si>
    <t>BDI</t>
  </si>
  <si>
    <t>Item</t>
  </si>
  <si>
    <t>Código</t>
  </si>
  <si>
    <t>Banco</t>
  </si>
  <si>
    <t>Descrição</t>
  </si>
  <si>
    <t>Und</t>
  </si>
  <si>
    <t>Quant.</t>
  </si>
  <si>
    <t xml:space="preserve"> 1 </t>
  </si>
  <si>
    <t xml:space="preserve"> 00000001 </t>
  </si>
  <si>
    <t>Próprio</t>
  </si>
  <si>
    <t>ART DE OBRA - TABELA DO CREA (CONTRATO ACIMA DE R$ 15.000,01)</t>
  </si>
  <si>
    <t xml:space="preserve"> 2 </t>
  </si>
  <si>
    <t xml:space="preserve"> 00000022 </t>
  </si>
  <si>
    <t>RRT - Registro de Responsabilidade Técnica</t>
  </si>
  <si>
    <t xml:space="preserve"> 3 </t>
  </si>
  <si>
    <t xml:space="preserve"> 00000410 </t>
  </si>
  <si>
    <t>SINAPI</t>
  </si>
  <si>
    <t>ABRACADEIRA DE NYLON PARA AMARRACAO DE CABOS, COMPRIMENTO DE 150 X *3,6* MM</t>
  </si>
  <si>
    <t>UN</t>
  </si>
  <si>
    <t xml:space="preserve"> 4 </t>
  </si>
  <si>
    <t xml:space="preserve"> 00000411 </t>
  </si>
  <si>
    <t>ABRACADEIRA DE NYLON PARA AMARRACAO DE CABOS, COMPRIMENTO DE 200 X *4,6* MM</t>
  </si>
  <si>
    <t xml:space="preserve"> 5 </t>
  </si>
  <si>
    <t xml:space="preserve"> 00000408 </t>
  </si>
  <si>
    <t>ABRACADEIRA DE NYLON PARA AMARRACAO DE CABOS, COMPRIMENTO DE 390 X *4,6* MM</t>
  </si>
  <si>
    <t xml:space="preserve"> 6 </t>
  </si>
  <si>
    <t xml:space="preserve"> 00036801 </t>
  </si>
  <si>
    <t>ACABAMENTO CROMADO PARA REGISTRO PEQUENO, 1/2 " OU 3/4 "</t>
  </si>
  <si>
    <t xml:space="preserve"> 7 </t>
  </si>
  <si>
    <t>ACETILENO (RECARGA PARA CILINDRO DE CONJUNTO OXICORTE GRANDE)</t>
  </si>
  <si>
    <t>KG</t>
  </si>
  <si>
    <t xml:space="preserve"> 8 </t>
  </si>
  <si>
    <t xml:space="preserve"> 00000034 </t>
  </si>
  <si>
    <t>ACO CA-50, 10,0 MM, VERGALHAO</t>
  </si>
  <si>
    <t xml:space="preserve"> 9 </t>
  </si>
  <si>
    <t xml:space="preserve"> 00000032 </t>
  </si>
  <si>
    <t>ACO CA-50, 6,3 MM, VERGALHAO</t>
  </si>
  <si>
    <t xml:space="preserve"> 10 </t>
  </si>
  <si>
    <t xml:space="preserve"> 00000033 </t>
  </si>
  <si>
    <t>ACO CA-50, 8,0 MM, VERGALHAO</t>
  </si>
  <si>
    <t xml:space="preserve"> 11 </t>
  </si>
  <si>
    <t xml:space="preserve"> 00000077 </t>
  </si>
  <si>
    <t>ADAPTADOR PVC PARA SIFAO METALICO, SOLDAVEL, COM ANEL BORRACHA (JE), 40 MM X 1 1/2"</t>
  </si>
  <si>
    <t xml:space="preserve"> 12 </t>
  </si>
  <si>
    <t xml:space="preserve"> 00000065 </t>
  </si>
  <si>
    <t>ADAPTADOR PVC SOLDAVEL CURTO COM BOLSA E ROSCA, 25 MM X 3/4", PARA AGUA FRIA</t>
  </si>
  <si>
    <t xml:space="preserve"> 13 </t>
  </si>
  <si>
    <t xml:space="preserve"> 00000108 </t>
  </si>
  <si>
    <t>ADAPTADOR PVC SOLDAVEL CURTO COM BOLSA E ROSCA, 32 MM X 1", PARA AGUA FRIA</t>
  </si>
  <si>
    <t xml:space="preserve"> 14 </t>
  </si>
  <si>
    <t xml:space="preserve"> 00000110 </t>
  </si>
  <si>
    <t>ADAPTADOR PVC SOLDAVEL CURTO COM BOLSA E ROSCA, 40 MM X 1 1/2", PARA AGUA FRIA</t>
  </si>
  <si>
    <t xml:space="preserve"> 15 </t>
  </si>
  <si>
    <t xml:space="preserve"> 00000109 </t>
  </si>
  <si>
    <t>ADAPTADOR PVC SOLDAVEL CURTO COM BOLSA E ROSCA, 40 MM X 1 1/4", PARA AGUA FRIA</t>
  </si>
  <si>
    <t xml:space="preserve"> 16 </t>
  </si>
  <si>
    <t xml:space="preserve"> 00000111 </t>
  </si>
  <si>
    <t>ADAPTADOR PVC SOLDAVEL CURTO COM BOLSA E ROSCA, 50 MM X 1 1/4", PARA AGUA FRIA</t>
  </si>
  <si>
    <t xml:space="preserve"> 17 </t>
  </si>
  <si>
    <t xml:space="preserve"> 00000112 </t>
  </si>
  <si>
    <t>ADAPTADOR PVC SOLDAVEL CURTO COM BOLSA E ROSCA, 50 MM X1 1/2", PARA AGUA FRIA</t>
  </si>
  <si>
    <t xml:space="preserve"> 18 </t>
  </si>
  <si>
    <t xml:space="preserve"> 00000113 </t>
  </si>
  <si>
    <t>ADAPTADOR PVC SOLDAVEL CURTO COM BOLSA E ROSCA, 60 MM X 2", PARA AGUA FRIA</t>
  </si>
  <si>
    <t xml:space="preserve"> 19 </t>
  </si>
  <si>
    <t xml:space="preserve"> 00000102 </t>
  </si>
  <si>
    <t>ADAPTADOR PVC SOLDAVEL CURTO COM BOLSA E ROSCA, 85 MM X 3", PARA AGUA FRIA</t>
  </si>
  <si>
    <t xml:space="preserve"> 20 </t>
  </si>
  <si>
    <t xml:space="preserve"> 00000104 </t>
  </si>
  <si>
    <t>ADAPTADOR PVC SOLDAVEL CURTO COM BOLSA E ROSCA, 75 MM X 2 1/2", PARA AGUA FRIA</t>
  </si>
  <si>
    <t xml:space="preserve"> 21 </t>
  </si>
  <si>
    <t xml:space="preserve"> 00000084 </t>
  </si>
  <si>
    <t>ADAPTADOR PVC, ROSCAVEL, PARA VALVULA PIA OU LAVATORIO, 40 MM</t>
  </si>
  <si>
    <t xml:space="preserve"> 22 </t>
  </si>
  <si>
    <t xml:space="preserve"> 00037997 </t>
  </si>
  <si>
    <t>ADAPTADOR, CPVC, SOLDAVEL, 15 MM, PARA AGUA QUENTE</t>
  </si>
  <si>
    <t xml:space="preserve"> 23 </t>
  </si>
  <si>
    <t xml:space="preserve"> 00037998 </t>
  </si>
  <si>
    <t>ADAPTADOR, CPVC, SOLDAVEL, 22 MM, PARA AGUA QUENTE</t>
  </si>
  <si>
    <t xml:space="preserve"> 24 </t>
  </si>
  <si>
    <t xml:space="preserve"> 00000046 </t>
  </si>
  <si>
    <t>ADAPTADOR, PVC PBA,  BOLSA/ROSCA, JE, DN 75 / DE  85 MM</t>
  </si>
  <si>
    <t xml:space="preserve"> 25 </t>
  </si>
  <si>
    <t xml:space="preserve"> 00000047 </t>
  </si>
  <si>
    <t>ADAPTADOR, PVC PBA, BOLSA/ROSCA, JE, DN 100 / DE 110 MM</t>
  </si>
  <si>
    <t xml:space="preserve"> 26 </t>
  </si>
  <si>
    <t xml:space="preserve"> 00000048 </t>
  </si>
  <si>
    <t>ADAPTADOR, PVC PBA, BOLSA/ROSCA, JE, DN 50 / DE 60 MM</t>
  </si>
  <si>
    <t xml:space="preserve"> 27 </t>
  </si>
  <si>
    <t xml:space="preserve"> 00000052 </t>
  </si>
  <si>
    <t>ADAPTADOR, PVC PBA, PONTA/ROSCA, JE, DN 50 / DE  60 MM</t>
  </si>
  <si>
    <t xml:space="preserve"> 28 </t>
  </si>
  <si>
    <t xml:space="preserve"> 00000043 </t>
  </si>
  <si>
    <t>ADAPTADOR, PVC PBA, PONTA/ROSCA, JE, DN 75 / DE  85 MM</t>
  </si>
  <si>
    <t xml:space="preserve"> 29 </t>
  </si>
  <si>
    <t xml:space="preserve"> 00004791 </t>
  </si>
  <si>
    <t>ADESIVO ACRILICO/COLA DE CONTATO</t>
  </si>
  <si>
    <t xml:space="preserve"> 30 </t>
  </si>
  <si>
    <t xml:space="preserve"> 00039719 </t>
  </si>
  <si>
    <t>ADESIVO LIQUIDO A BASE DE RESINAS PARA COLAGEM DE ESPUMA DE ISOLAMENTO TERMICO FLEXIVEL</t>
  </si>
  <si>
    <t>L</t>
  </si>
  <si>
    <t xml:space="preserve"> 31 </t>
  </si>
  <si>
    <t xml:space="preserve"> 00021114 </t>
  </si>
  <si>
    <t>ADESIVO PARA TUBOS CPVC, *75* G</t>
  </si>
  <si>
    <t xml:space="preserve"> 32 </t>
  </si>
  <si>
    <t xml:space="preserve"> 00000122 </t>
  </si>
  <si>
    <t>ADESIVO PLASTICO PARA PVC, FRASCO COM 850 GR</t>
  </si>
  <si>
    <t xml:space="preserve"> 33 </t>
  </si>
  <si>
    <t xml:space="preserve"> 00003410 </t>
  </si>
  <si>
    <t>ADESIVO/COLA PARA EPS (ISOPOR) E OUTROS MATERIAIS</t>
  </si>
  <si>
    <t xml:space="preserve"> 34 </t>
  </si>
  <si>
    <t xml:space="preserve"> 00007334 </t>
  </si>
  <si>
    <t>ADITIVO ADESIVO LIQUIDO PARA ARGAMASSAS DE REVESTIMENTOS CIMENTICIOS</t>
  </si>
  <si>
    <t xml:space="preserve"> 35 </t>
  </si>
  <si>
    <t xml:space="preserve"> 00000124 </t>
  </si>
  <si>
    <t>ADITIVO ACELERADOR DE PEGA E ENDURECIMENTO PARA ARGAMASSAS E CONCRETOS, LIQUIDO E ISENTO DE CLORETOS</t>
  </si>
  <si>
    <t xml:space="preserve"> 36 </t>
  </si>
  <si>
    <t xml:space="preserve"> 00043617 </t>
  </si>
  <si>
    <t>ADITIVO PLASTIFICANTE E ESTABILIZADOR PARA ARGAMASSAS DE ASSENTAMENTO E REBOCO, LIQUIDO E ISENTO DE CLORETOS</t>
  </si>
  <si>
    <t xml:space="preserve"> 37 </t>
  </si>
  <si>
    <t xml:space="preserve"> 00012547 </t>
  </si>
  <si>
    <t>ANEL EM CONCRETO ARMADO, LISO, PARA POCOS DE VISITAS, POCOS DE INSPECAO, FOSSAS SEPTICAS E SUMIDOUROS, SEM FUNDO, DIAMETRO INTERNO DE 1,00 M E ALTURA DE 0,50 M</t>
  </si>
  <si>
    <t xml:space="preserve"> 38 </t>
  </si>
  <si>
    <t xml:space="preserve"> 00000345 </t>
  </si>
  <si>
    <t>ARAME GALVANIZADO 18 BWG, D = 1,24MM (0,009 KG/M)</t>
  </si>
  <si>
    <t xml:space="preserve"> 39 </t>
  </si>
  <si>
    <t xml:space="preserve"> 00000366 </t>
  </si>
  <si>
    <t>AREIA FINA - POSTO JAZIDA/FORNECEDOR (RETIRADO NA JAZIDA, SEM TRANSPORTE)</t>
  </si>
  <si>
    <t>m³</t>
  </si>
  <si>
    <t xml:space="preserve"> 40 </t>
  </si>
  <si>
    <t xml:space="preserve"> 00000367 </t>
  </si>
  <si>
    <t>AREIA GROSSA - POSTO JAZIDA/FORNECEDOR (RETIRADO NA JAZIDA, SEM TRANSPORTE)</t>
  </si>
  <si>
    <t xml:space="preserve"> 41 </t>
  </si>
  <si>
    <t xml:space="preserve"> 00000370 </t>
  </si>
  <si>
    <t>AREIA MEDIA - POSTO JAZIDA/FORNECEDOR (RETIRADO NA JAZIDA, SEM TRANSPORTE)</t>
  </si>
  <si>
    <t xml:space="preserve"> 42 </t>
  </si>
  <si>
    <t xml:space="preserve"> 00037595 </t>
  </si>
  <si>
    <t>ARGAMASSA COLANTE TIPO AC III</t>
  </si>
  <si>
    <t xml:space="preserve"> 43 </t>
  </si>
  <si>
    <t xml:space="preserve"> 00034353 </t>
  </si>
  <si>
    <t>ARGAMASSA COLANTE AC II</t>
  </si>
  <si>
    <t xml:space="preserve"> 44 </t>
  </si>
  <si>
    <t xml:space="preserve"> 00039209 </t>
  </si>
  <si>
    <t>ARRUELA EM ALUMINIO, COM ROSCA, DE 3/4", PARA ELETRODUTO</t>
  </si>
  <si>
    <t xml:space="preserve"> 45 </t>
  </si>
  <si>
    <t xml:space="preserve"> 00000377 </t>
  </si>
  <si>
    <t>ASSENTO SANITARIO DE PLASTICO, TIPO CONVENCIONAL</t>
  </si>
  <si>
    <t xml:space="preserve"> 46 </t>
  </si>
  <si>
    <t xml:space="preserve"> 00007588 </t>
  </si>
  <si>
    <t>AUTOMATICO DE BOIA SUPERIOR / INFERIOR, *15* A / 250 V</t>
  </si>
  <si>
    <t xml:space="preserve"> 47 </t>
  </si>
  <si>
    <t xml:space="preserve"> 00010422 </t>
  </si>
  <si>
    <t>BACIA SANITARIA (VASO) COM CAIXA ACOPLADA, DE LOUCA BRANCA</t>
  </si>
  <si>
    <t xml:space="preserve"> 48 </t>
  </si>
  <si>
    <t xml:space="preserve"> 00010420 </t>
  </si>
  <si>
    <t>BACIA SANITARIA (VASO) CONVENCIONAL DE LOUCA BRANCA</t>
  </si>
  <si>
    <t xml:space="preserve"> 49 </t>
  </si>
  <si>
    <t xml:space="preserve"> 00036520 </t>
  </si>
  <si>
    <t>BACIA SANITARIA (VASO) CONVENCIONAL PARA PCD SEM FURO FRONTAL, DE LOUCA BRANCA, SEM ASSENTO</t>
  </si>
  <si>
    <t xml:space="preserve"> 50 </t>
  </si>
  <si>
    <t xml:space="preserve"> 00038364 </t>
  </si>
  <si>
    <t>BANCADA/ BANCA EM GRANITO, POLIDO, TIPO ANDORINHA/ QUARTZ/ CASTELO/ CORUMBA OU OUTROS EQUIVALENTES DA REGIAO, COM CUBA INOX, FORMATO *120 X 60* CM, E=  *2* CM</t>
  </si>
  <si>
    <t xml:space="preserve"> 51 </t>
  </si>
  <si>
    <t xml:space="preserve"> 00036207 </t>
  </si>
  <si>
    <t>BARRA DE APOIO EM "L", EM ACO INOX POLIDO 70 X 70 CM, DIAMETRO MINIMO 3 CM</t>
  </si>
  <si>
    <t xml:space="preserve"> 52 </t>
  </si>
  <si>
    <t xml:space="preserve"> 00000181 </t>
  </si>
  <si>
    <t>BATENTE/ PORTAL/ADUELA/ MARCO MACICO, E= *3* CM, L= *15* CM, *60 CM A 120* CM  X *210* CM,  EM CEDRINHO/ ANGELIM COMERCIAL/  EUCALIPTO/ CURUPIXA/ PEROBA/ CUMARU OU EQUIVALENTE DA REGIAO (NAO INCLUI ALIZARES)</t>
  </si>
  <si>
    <t>JG</t>
  </si>
  <si>
    <t xml:space="preserve"> 54 </t>
  </si>
  <si>
    <t xml:space="preserve"> 00011685 </t>
  </si>
  <si>
    <t>BRACO / CANO PARA CHUVEIRO ELETRICO, EM ALUMINIO, 30 CM X 1/2 "</t>
  </si>
  <si>
    <t xml:space="preserve"> 55 </t>
  </si>
  <si>
    <t xml:space="preserve"> 00004375 </t>
  </si>
  <si>
    <t>BUCHA DE NYLON SEM ABA S6</t>
  </si>
  <si>
    <t xml:space="preserve"> 56 </t>
  </si>
  <si>
    <t xml:space="preserve"> 00004376 </t>
  </si>
  <si>
    <t>BUCHA DE NYLON SEM ABA S8</t>
  </si>
  <si>
    <t xml:space="preserve"> 57 </t>
  </si>
  <si>
    <t xml:space="preserve"> 00000828 </t>
  </si>
  <si>
    <t>BUCHA DE REDUCAO DE PVC, SOLDAVEL, CURTA, COM 25 X 20 MM, PARA AGUA FRIA PREDIAL</t>
  </si>
  <si>
    <t xml:space="preserve"> 58 </t>
  </si>
  <si>
    <t xml:space="preserve"> 00000829 </t>
  </si>
  <si>
    <t>BUCHA DE REDUCAO DE PVC, SOLDAVEL, CURTA, COM 32 X 25 MM, PARA AGUA FRIA PREDIAL</t>
  </si>
  <si>
    <t xml:space="preserve"> 59 </t>
  </si>
  <si>
    <t xml:space="preserve"> 00000819 </t>
  </si>
  <si>
    <t>BUCHA DE REDUCAO DE PVC, SOLDAVEL, CURTA, COM 50 X 40 MM, PARA AGUA FRIA PREDIAL</t>
  </si>
  <si>
    <t xml:space="preserve"> 60 </t>
  </si>
  <si>
    <t xml:space="preserve"> 00000818 </t>
  </si>
  <si>
    <t>BUCHA DE REDUCAO DE PVC, SOLDAVEL, CURTA, COM 60 X 50 MM, PARA AGUA FRIA PREDIAL</t>
  </si>
  <si>
    <t xml:space="preserve"> 61 </t>
  </si>
  <si>
    <t xml:space="preserve"> 00000813 </t>
  </si>
  <si>
    <t>BUCHA DE REDUCAO DE PVC, SOLDAVEL, LONGA, COM 50 X 25 MM, PARA AGUA FRIA PREDIAL</t>
  </si>
  <si>
    <t xml:space="preserve"> 62 </t>
  </si>
  <si>
    <t xml:space="preserve"> 00000820 </t>
  </si>
  <si>
    <t>BUCHA DE REDUCAO DE PVC, SOLDAVEL, LONGA, COM 50 X 32 MM, PARA AGUA FRIA PREDIAL</t>
  </si>
  <si>
    <t xml:space="preserve"> 63 </t>
  </si>
  <si>
    <t xml:space="preserve"> 00000816 </t>
  </si>
  <si>
    <t>BUCHA DE REDUCAO DE PVC, SOLDAVEL, LONGA, COM 60 X 25 MM, PARA AGUA FRIA PREDIAL</t>
  </si>
  <si>
    <t xml:space="preserve"> 64 </t>
  </si>
  <si>
    <t xml:space="preserve"> 00000817 </t>
  </si>
  <si>
    <t>BUCHA DE REDUCAO DE PVC, SOLDAVEL, LONGA, COM 85 X 60 MM, PARA AGUA FRIA PREDIAL</t>
  </si>
  <si>
    <t xml:space="preserve"> 65 </t>
  </si>
  <si>
    <t xml:space="preserve"> 00020086 </t>
  </si>
  <si>
    <t>BUCHA DE REDUCAO DE PVC, SOLDAVEL, LONGA, 50 X 40 MM, PARA ESGOTO PREDIAL</t>
  </si>
  <si>
    <t xml:space="preserve"> 66 </t>
  </si>
  <si>
    <t xml:space="preserve"> 00000980 </t>
  </si>
  <si>
    <t>CABO DE COBRE, FLEXIVEL, CLASSE 4 OU 5, ISOLACAO EM PVC/A, ANTICHAMA BWF-B, 1 CONDUTOR, 450/750 V, SECAO NOMINAL 10 MM2</t>
  </si>
  <si>
    <t>M</t>
  </si>
  <si>
    <t xml:space="preserve"> 67 </t>
  </si>
  <si>
    <t xml:space="preserve"> 00000979 </t>
  </si>
  <si>
    <t>CABO DE COBRE, FLEXIVEL, CLASSE 4 OU 5, ISOLACAO EM PVC/A, ANTICHAMA BWF-B, 1 CONDUTOR, 450/750 V, SECAO NOMINAL 16 MM2</t>
  </si>
  <si>
    <t xml:space="preserve"> 68 </t>
  </si>
  <si>
    <t xml:space="preserve"> 00001014 </t>
  </si>
  <si>
    <t>CABO DE COBRE, FLEXIVEL, CLASSE 4 OU 5, ISOLACAO EM PVC/A, ANTICHAMA BWF-B, 1 CONDUTOR, 450/750 V, SECAO NOMINAL 2,5 MM2</t>
  </si>
  <si>
    <t xml:space="preserve"> 69 </t>
  </si>
  <si>
    <t xml:space="preserve"> 00039232 </t>
  </si>
  <si>
    <t>CABO DE COBRE, FLEXIVEL, CLASSE 4 OU 5, ISOLACAO EM PVC/A, ANTICHAMA BWF-B, 1 CONDUTOR, 450/750 V, SECAO NOMINAL 25 MM2</t>
  </si>
  <si>
    <t xml:space="preserve"> 70 </t>
  </si>
  <si>
    <t xml:space="preserve"> 00000981 </t>
  </si>
  <si>
    <t>CABO DE COBRE, FLEXIVEL, CLASSE 4 OU 5, ISOLACAO EM PVC/A, ANTICHAMA BWF-B, 1 CONDUTOR, 450/750 V, SECAO NOMINAL 4 MM2</t>
  </si>
  <si>
    <t xml:space="preserve"> 71 </t>
  </si>
  <si>
    <t xml:space="preserve"> 00000982 </t>
  </si>
  <si>
    <t>CABO DE COBRE, FLEXIVEL, CLASSE 4 OU 5, ISOLACAO EM PVC/A, ANTICHAMA BWF-B, 1 CONDUTOR, 450/750 V, SECAO NOMINAL 6 MM2</t>
  </si>
  <si>
    <t xml:space="preserve"> 72 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</si>
  <si>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</si>
  <si>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</si>
  <si>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73 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</si>
  <si>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</si>
  <si>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</si>
  <si>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74 </t>
  </si>
  <si>
    <t xml:space="preserve"> 00000996 </t>
  </si>
  <si>
    <t>CABO DE COBRE, FLEXIVEL, CLASSE 4 OU 5, ISOLACAO EM PVC/A, ANTICHAMA BWF-B, COBERTURA PVC-ST1, ANTICHAMA BWF-B, 1 CONDUTOR, 0,6/1 KV, SECAO NOMINAL 25 MM2</t>
  </si>
  <si>
    <t xml:space="preserve"> 75 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</si>
  <si>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</si>
  <si>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</si>
  <si>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76 </t>
  </si>
  <si>
    <t xml:space="preserve"> 00001018 </t>
  </si>
  <si>
    <t>CABO DE COBRE, FLEXIVEL, CLASSE 4 OU 5, ISOLACAO EM PVC/A, ANTICHAMA BWF-B, COBERTURA PVC-ST1, ANTICHAMA BWF-B, 1 CONDUTOR, 0,6/1 KV, SECAO NOMINAL 50 MM2</t>
  </si>
  <si>
    <t xml:space="preserve"> 77 </t>
  </si>
  <si>
    <t xml:space="preserve"> 00000977 </t>
  </si>
  <si>
    <t>CABO DE COBRE, FLEXIVEL, CLASSE 4 OU 5, ISOLACAO EM PVC/A, ANTICHAMA BWF-B, COBERTURA PVC-ST1, ANTICHAMA BWF-B, 1 CONDUTOR, 0,6/1 KV, SECAO NOMINAL 70 MM2</t>
  </si>
  <si>
    <t xml:space="preserve"> 78 </t>
  </si>
  <si>
    <t xml:space="preserve"> 00000998 </t>
  </si>
  <si>
    <t>CABO DE COBRE, FLEXIVEL, CLASSE 4 OU 5, ISOLACAO EM PVC/A, ANTICHAMA BWF-B, COBERTURA PVC-ST1, ANTICHAMA BWF-B, 1 CONDUTOR, 0,6/1 KV, SECAO NOMINAL 95 MM2</t>
  </si>
  <si>
    <t xml:space="preserve"> 79 </t>
  </si>
  <si>
    <t xml:space="preserve"> 00039598 </t>
  </si>
  <si>
    <t>CABO DE PAR TRANCADO UTP, 4 PARES, CATEGORIA 5E</t>
  </si>
  <si>
    <t xml:space="preserve"> 80 </t>
  </si>
  <si>
    <t xml:space="preserve"> 00005090 </t>
  </si>
  <si>
    <t>CADEADO SIMPLES, CORPO EM LATAO MACICO, COM LARGURA DE 25 MM E ALTURA DE APROX 25 MM, HASTE CEMENTADA (NAO LONGA), EM ACO TEMPERADO COM DIAMETRO DE APROX 5,0 MM, INCLUINDO 2 CHAVES</t>
  </si>
  <si>
    <t xml:space="preserve"> 81 </t>
  </si>
  <si>
    <t xml:space="preserve"> 00039771 </t>
  </si>
  <si>
    <t>CAIXA DE PASSAGEM METALICA DE SOBREPOR COM TAMPA PARAFUSADA, DIMENSOES 20 X 20 X 10 CM</t>
  </si>
  <si>
    <t xml:space="preserve"> 82 </t>
  </si>
  <si>
    <t xml:space="preserve"> 00034643 </t>
  </si>
  <si>
    <t>CAIXA INSPECAO EM POLIETILENO PARA ATERRAMENTO E PARA RAIOS DIAMETRO = 300 MM</t>
  </si>
  <si>
    <t xml:space="preserve"> 83 </t>
  </si>
  <si>
    <t xml:space="preserve"> 00011712 </t>
  </si>
  <si>
    <t>CAIXA SIFONADA PVC, 150 X 150 X 50 MM, COM GRELHA QUADRADA BRANCA (NBR 5688)</t>
  </si>
  <si>
    <t xml:space="preserve"> 84 </t>
  </si>
  <si>
    <t xml:space="preserve"> 00011714 </t>
  </si>
  <si>
    <t>CAIXA SIFONADA PVC, 150 X 185 X 75 MM, COM GRELHA QUADRADA BRANCA</t>
  </si>
  <si>
    <t xml:space="preserve"> 85 </t>
  </si>
  <si>
    <t xml:space="preserve"> 00012910 </t>
  </si>
  <si>
    <t>CAP PVC, SOLDAVEL, DN 75 MM, SERIE NORMAL, PARA ESGOTO PREDIAL</t>
  </si>
  <si>
    <t xml:space="preserve"> 86 </t>
  </si>
  <si>
    <t xml:space="preserve"> 00011137 </t>
  </si>
  <si>
    <t>CHAPA DE MADEIRA COMPENSADA NAVAL (COM COLA FENOLICA), E = 20 MM, DE *1,60 X 2,20* M</t>
  </si>
  <si>
    <t>m²</t>
  </si>
  <si>
    <t xml:space="preserve"> 87 </t>
  </si>
  <si>
    <t xml:space="preserve"> 00001360 </t>
  </si>
  <si>
    <t>CHAPA DE MADEIRA COMPENSADA NAVAL (COM COLA FENOLICA), E = 6 MM, DE *1,60 X 2,20* M</t>
  </si>
  <si>
    <t xml:space="preserve"> 88 </t>
  </si>
  <si>
    <t xml:space="preserve"> 00011976 </t>
  </si>
  <si>
    <t>CHUMBADOR, DIAMETRO 1/4" COM PARAFUSO 1/4" X 40 MM</t>
  </si>
  <si>
    <t xml:space="preserve"> 89 </t>
  </si>
  <si>
    <t xml:space="preserve"> 00001368 </t>
  </si>
  <si>
    <t>CHUVEIRO COMUM EM PLASTICO BRANCO, COM CANO, 3 TEMPERATURAS, 5500 W (110/220 V)</t>
  </si>
  <si>
    <t xml:space="preserve"> 90 </t>
  </si>
  <si>
    <t xml:space="preserve"> 00007608 </t>
  </si>
  <si>
    <t>CHUVEIRO PLASTICO BRANCO SIMPLES 5 '' PARA ACOPLAR EM HASTE 1/2 ", AGUA FRIA</t>
  </si>
  <si>
    <t xml:space="preserve"> 91 </t>
  </si>
  <si>
    <t xml:space="preserve"> 00001379 </t>
  </si>
  <si>
    <t>CIMENTO PORTLAND COMPOSTO CP II-32</t>
  </si>
  <si>
    <t>COLA BRANCA BASE PVA</t>
  </si>
  <si>
    <t xml:space="preserve"> 93 </t>
  </si>
  <si>
    <t xml:space="preserve"> 00039600 </t>
  </si>
  <si>
    <t>CONECTOR FEMEA RJ - 45, CATEGORIA 5 E</t>
  </si>
  <si>
    <t xml:space="preserve"> 94 </t>
  </si>
  <si>
    <t xml:space="preserve"> 00039602 </t>
  </si>
  <si>
    <t>CONECTOR MACHO RJ - 45, CATEGORIA 5 E</t>
  </si>
  <si>
    <t xml:space="preserve"> 95 </t>
  </si>
  <si>
    <t xml:space="preserve"> 00003471 </t>
  </si>
  <si>
    <t>COTOVELO 90 GRAUS DE FERRO GALVANIZADO, COM ROSCA BSP, DE 2"</t>
  </si>
  <si>
    <t xml:space="preserve"> 96 </t>
  </si>
  <si>
    <t xml:space="preserve"> 00001932 </t>
  </si>
  <si>
    <t>CURVA PVC CURTA 90 G, DN 50 MM, PARA ESGOTO PREDIAL</t>
  </si>
  <si>
    <t xml:space="preserve"> 97 </t>
  </si>
  <si>
    <t xml:space="preserve"> 00001933 </t>
  </si>
  <si>
    <t>CURVA PVC CURTA 90 GRAUS, DN 40 MM, PARA ESGOTO PREDIAL</t>
  </si>
  <si>
    <t xml:space="preserve"> 98 </t>
  </si>
  <si>
    <t xml:space="preserve"> 00001952 </t>
  </si>
  <si>
    <t>CURVA PVC LEVE, 90 GRAUS, COM PONTA E BOLSA LISA, DN 150 MM</t>
  </si>
  <si>
    <t xml:space="preserve"> 99 </t>
  </si>
  <si>
    <t xml:space="preserve"> 00001967 </t>
  </si>
  <si>
    <t>CURVA PVC LONGA 90 GRAUS, 40 MM, PARA ESGOTO PREDIAL</t>
  </si>
  <si>
    <t xml:space="preserve"> 100 </t>
  </si>
  <si>
    <t xml:space="preserve"> 00001964 </t>
  </si>
  <si>
    <t>CURVA PVC, 45 GRAUS, CURTA, PB, DN 100 MM, PARA ESGOTO PREDIAL</t>
  </si>
  <si>
    <t xml:space="preserve"> 101 </t>
  </si>
  <si>
    <t xml:space="preserve"> 00001969 </t>
  </si>
  <si>
    <t>CURVA PVC LONGA 90 GRAUS, 75 MM, PARA ESGOTO PREDIAL</t>
  </si>
  <si>
    <t xml:space="preserve"> 102 </t>
  </si>
  <si>
    <t xml:space="preserve"> 00034653 </t>
  </si>
  <si>
    <t>DISJUNTOR TIPO DIN/IEC, MONOPOLAR DE 6  ATE  32A</t>
  </si>
  <si>
    <t xml:space="preserve"> 103 </t>
  </si>
  <si>
    <t xml:space="preserve"> 00034709 </t>
  </si>
  <si>
    <t>DISJUNTOR TIPO DIN/IEC, TRIPOLAR DE 10 ATE 50A</t>
  </si>
  <si>
    <t xml:space="preserve"> 104 </t>
  </si>
  <si>
    <t xml:space="preserve"> 00034714 </t>
  </si>
  <si>
    <t>DISJUNTOR TIPO DIN/IEC, TRIPOLAR 63 A</t>
  </si>
  <si>
    <t xml:space="preserve"> 105 </t>
  </si>
  <si>
    <t xml:space="preserve"> 00002432 </t>
  </si>
  <si>
    <t>DOBRADICA EM ACO/FERRO, 3 1/2" X  3", E= 1,9  A 2 MM, COM ANEL,  CROMADO OU ZINCADO, TAMPA BOLA, COM PARAFUSOS</t>
  </si>
  <si>
    <t xml:space="preserve"> 106 </t>
  </si>
  <si>
    <t xml:space="preserve"> 00001370 </t>
  </si>
  <si>
    <t>DUCHA HIGIENICA PLASTICA COM REGISTRO METALICO 1/2 "</t>
  </si>
  <si>
    <t xml:space="preserve"> 107 </t>
  </si>
  <si>
    <t xml:space="preserve"> 00011002 </t>
  </si>
  <si>
    <t>ELETRODO REVESTIDO AWS - E6013, DIAMETRO IGUAL A 2,50 MM</t>
  </si>
  <si>
    <t xml:space="preserve"> 108 </t>
  </si>
  <si>
    <t xml:space="preserve"> 00002681 </t>
  </si>
  <si>
    <t>ELETRODUTO DE PVC RIGIDO ROSCAVEL DE 2 ", SEM LUVA</t>
  </si>
  <si>
    <t xml:space="preserve"> 109 </t>
  </si>
  <si>
    <t xml:space="preserve"> 00002688 </t>
  </si>
  <si>
    <t>ELETRODUTO PVC FLEXIVEL CORRUGADO, COR AMARELA, DE 25 MM</t>
  </si>
  <si>
    <t xml:space="preserve"> 110 </t>
  </si>
  <si>
    <t xml:space="preserve"> 00002690 </t>
  </si>
  <si>
    <t>ELETRODUTO PVC FLEXIVEL CORRUGADO, COR AMARELA, DE 32 MM</t>
  </si>
  <si>
    <t xml:space="preserve"> 111 </t>
  </si>
  <si>
    <t xml:space="preserve"> 00039248 </t>
  </si>
  <si>
    <t>ELETRODUTODUTO PEAD FLEXIVEL PAREDE SIMPLES, CORRUGACAO HELICOIDAL, COR PRETA, SEM ROSCA, DE 4",  PARA CABEAMENTO SUBTERRANEO (NBR 15715)</t>
  </si>
  <si>
    <t xml:space="preserve"> 112 </t>
  </si>
  <si>
    <t xml:space="preserve"> 00011681 </t>
  </si>
  <si>
    <t>ENGATE/RABICHO FLEXIVEL PLASTICO (PVC OU ABS) BRANCO 1/2 " X 40 CM</t>
  </si>
  <si>
    <t xml:space="preserve"> 113 </t>
  </si>
  <si>
    <t xml:space="preserve"> 00011186 </t>
  </si>
  <si>
    <t>ESPELHO CRISTAL E = 4 MM</t>
  </si>
  <si>
    <t xml:space="preserve"> 114 </t>
  </si>
  <si>
    <t xml:space="preserve"> 00038124 </t>
  </si>
  <si>
    <t>ESPUMA EXPANSIVA DE POLIURETANO, APLICACAO MANUAL - 500 ML</t>
  </si>
  <si>
    <t xml:space="preserve"> 115 </t>
  </si>
  <si>
    <t xml:space="preserve"> 00007307 </t>
  </si>
  <si>
    <t>FUNDO ANTICORROSIVO PARA METAIS FERROSOS (ZARCAO)</t>
  </si>
  <si>
    <t xml:space="preserve"> 116 </t>
  </si>
  <si>
    <t xml:space="preserve"> 00011795 </t>
  </si>
  <si>
    <t>GRANITO PARA BANCADA, POLIDO, TIPO ANDORINHA/ QUARTZ/ CASTELO/ CORUMBA OU OUTROS EQUIVALENTES DA REGIAO, E=  *2,5* CM</t>
  </si>
  <si>
    <t xml:space="preserve"> 117 </t>
  </si>
  <si>
    <t xml:space="preserve"> 00011732 </t>
  </si>
  <si>
    <t>GRELHA PVC CROMADA REDONDA, 150 MM</t>
  </si>
  <si>
    <t xml:space="preserve"> 118 </t>
  </si>
  <si>
    <t xml:space="preserve"> 00038056 </t>
  </si>
  <si>
    <t>GRAMPO METALICO TIPO U PARA HASTE DE ATERRAMENTO DE ATE 5/8'', CONDUTOR DE 10 A 25 MM2</t>
  </si>
  <si>
    <t xml:space="preserve"> 119 </t>
  </si>
  <si>
    <t xml:space="preserve"> 00000140 </t>
  </si>
  <si>
    <t>IMPERMEABILIZANTE FLEXIVEL BRANCO DE BASE ACRILICA PARA COBERTURAS</t>
  </si>
  <si>
    <t xml:space="preserve"> 120 </t>
  </si>
  <si>
    <t xml:space="preserve"> 00038063 </t>
  </si>
  <si>
    <t>INTERRUPTOR PARALELO 10A, 250V, CONJUNTO MONTADO PARA EMBUTIR 4" X 2" (PLACA + SUPORTE + MODULO)</t>
  </si>
  <si>
    <t xml:space="preserve"> 121 </t>
  </si>
  <si>
    <t xml:space="preserve"> 00038062 </t>
  </si>
  <si>
    <t>INTERRUPTOR SIMPLES 10A, 250V, CONJUNTO MONTADO PARA EMBUTIR 4" X 2" (PLACA + SUPORTE + MODULO)</t>
  </si>
  <si>
    <t xml:space="preserve"> 122 </t>
  </si>
  <si>
    <t xml:space="preserve"> 00038070 </t>
  </si>
  <si>
    <t>INTERRUPTORES PARALELOS (2 MODULOS) 10A, 250V, CONJUNTO MONTADO PARA EMBUTIR 4" X 2" (PLACA + SUPORTE + MODULOS)</t>
  </si>
  <si>
    <t xml:space="preserve"> 123 </t>
  </si>
  <si>
    <t xml:space="preserve"> 00038068 </t>
  </si>
  <si>
    <t>INTERRUPTORES SIMPLES (2 MODULOS) 10A, 250V, CONJUNTO MONTADO PARA EMBUTIR 4" X 2" (PLACA + SUPORTE + MODULOS)</t>
  </si>
  <si>
    <t xml:space="preserve"> 124 </t>
  </si>
  <si>
    <t xml:space="preserve"> 00003515 </t>
  </si>
  <si>
    <t>JOELHO PVC, SOLDAVEL, COM BUCHA DE LATAO, 90 GRAUS, 20 MM X 1/2", PARA AGUA FRIA PREDIAL</t>
  </si>
  <si>
    <t xml:space="preserve"> 125 </t>
  </si>
  <si>
    <t xml:space="preserve"> 00020147 </t>
  </si>
  <si>
    <t>JOELHO PVC, SOLDAVEL, COM BUCHA DE LATAO, 90 GRAUS, 25 MM X 1/2", PARA AGUA FRIA PREDIAL</t>
  </si>
  <si>
    <t xml:space="preserve"> 126 </t>
  </si>
  <si>
    <t xml:space="preserve"> 00003524 </t>
  </si>
  <si>
    <t>JOELHO PVC, SOLDAVEL, COM BUCHA DE LATAO, 90 GRAUS, 25 MM X 3/4", PARA AGUA FRIA PREDIAL</t>
  </si>
  <si>
    <t xml:space="preserve"> 127 </t>
  </si>
  <si>
    <t xml:space="preserve"> 00003535 </t>
  </si>
  <si>
    <t>JOELHO PVC, SOLDAVEL, 90 GRAUS, 40 MM, PARA AGUA FRIA PREDIAL</t>
  </si>
  <si>
    <t xml:space="preserve"> 128 </t>
  </si>
  <si>
    <t xml:space="preserve"> 00003499 </t>
  </si>
  <si>
    <t>JOELHO, PVC SOLDAVEL, 45 GRAUS, 20 MM, PARA AGUA FRIA PREDIAL</t>
  </si>
  <si>
    <t xml:space="preserve"> 129 </t>
  </si>
  <si>
    <t xml:space="preserve"> 00003502 </t>
  </si>
  <si>
    <t>JOELHO, PVC SOLDAVEL, 45 GRAUS, 40 MM, PARA AGUA FRIA PREDIAL</t>
  </si>
  <si>
    <t xml:space="preserve"> 130 </t>
  </si>
  <si>
    <t xml:space="preserve"> 00003511 </t>
  </si>
  <si>
    <t>JOELHO, PVC SOLDAVEL, 90 GRAUS, 75 MM, PARA AGUA FRIA PREDIAL</t>
  </si>
  <si>
    <t xml:space="preserve"> 131 </t>
  </si>
  <si>
    <t xml:space="preserve"> 00003660 </t>
  </si>
  <si>
    <t>JUNCAO SIMPLES, PVC, DN 100 X 75 MM, SERIE NORMAL PARA ESGOTO PREDIAL</t>
  </si>
  <si>
    <t xml:space="preserve"> 132 </t>
  </si>
  <si>
    <t xml:space="preserve"> 00003670 </t>
  </si>
  <si>
    <t>JUNCAO SIMPLES, PVC, 45 GRAUS, DN 100 X 100 MM, SERIE NORMAL PARA ESGOTO PREDIAL</t>
  </si>
  <si>
    <t xml:space="preserve"> 134 </t>
  </si>
  <si>
    <t xml:space="preserve"> 00038194 </t>
  </si>
  <si>
    <t>LAMPADA LED 10 W BIVOLT BRANCA, FORMATO TRADICIONAL (BASE E27)</t>
  </si>
  <si>
    <t xml:space="preserve"> 135 </t>
  </si>
  <si>
    <t xml:space="preserve"> 00010426 </t>
  </si>
  <si>
    <t>LAVATORIO LOUCA BRANCA COM COLUNA *54 X 44* CM</t>
  </si>
  <si>
    <t xml:space="preserve"> 136 </t>
  </si>
  <si>
    <t xml:space="preserve"> 00038021 </t>
  </si>
  <si>
    <t>LUVA DE CORRER PARA TUBO SOLDAVEL, PVC, 32 MM, PARA AGUA FRIA PREDIAL</t>
  </si>
  <si>
    <t xml:space="preserve"> 137 </t>
  </si>
  <si>
    <t xml:space="preserve"> 00038022 </t>
  </si>
  <si>
    <t>LUVA DE CORRER PARA TUBO SOLDAVEL, PVC, 60 MM, PARA AGUA FRIA PREDIAL</t>
  </si>
  <si>
    <t xml:space="preserve"> 138 </t>
  </si>
  <si>
    <t xml:space="preserve"> 00038023 </t>
  </si>
  <si>
    <t>LUVA DE REDUCAO, PVC, SOLDAVEL, 50 X 25 MM, PARA AGUA FRIA PREDIAL</t>
  </si>
  <si>
    <t xml:space="preserve"> 139 </t>
  </si>
  <si>
    <t xml:space="preserve"> 00003861 </t>
  </si>
  <si>
    <t>LUVA PVC SOLDAVEL, 20 MM, PARA AGUA FRIA PREDIAL</t>
  </si>
  <si>
    <t xml:space="preserve"> 140 </t>
  </si>
  <si>
    <t xml:space="preserve"> 00003904 </t>
  </si>
  <si>
    <t>LUVA PVC SOLDAVEL, 25 MM, PARA AGUA FRIA PREDIAL</t>
  </si>
  <si>
    <t xml:space="preserve"> 141 </t>
  </si>
  <si>
    <t xml:space="preserve"> 00003863 </t>
  </si>
  <si>
    <t>LUVA PVC SOLDAVEL, 50 MM, PARA AGUA FRIA PREDIAL</t>
  </si>
  <si>
    <t xml:space="preserve"> 142 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</si>
  <si>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</si>
  <si>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</si>
  <si>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143 </t>
  </si>
  <si>
    <t xml:space="preserve"> 00011621 </t>
  </si>
  <si>
    <t>MANTA ASFALTICA ELASTOMERICA EM POLIESTER ALUMINIZADA 3 MM, TIPO III, CLASSE B (NBR 9952)</t>
  </si>
  <si>
    <t xml:space="preserve"> 144 </t>
  </si>
  <si>
    <t xml:space="preserve"> 00004015 </t>
  </si>
  <si>
    <t>MANTA ASFALTICA ELASTOMERICA EM POLIESTER 4 MM, TIPO III, CLASSE B, ACABAMENTO PP (NBR 9952)</t>
  </si>
  <si>
    <t xml:space="preserve"> 147 </t>
  </si>
  <si>
    <t xml:space="preserve"> 00010498 </t>
  </si>
  <si>
    <t>MASSA PARA VIDRO</t>
  </si>
  <si>
    <t xml:space="preserve"> 148 </t>
  </si>
  <si>
    <t xml:space="preserve"> 00004823 </t>
  </si>
  <si>
    <t>MASSA PLASTICA PARA MARMORE/GRANITO</t>
  </si>
  <si>
    <t xml:space="preserve"> 149 </t>
  </si>
  <si>
    <t xml:space="preserve"> 00010432 </t>
  </si>
  <si>
    <t>MICTORIO SIFONADO LOUCA BRANCA SEM COMPLEMENTOS</t>
  </si>
  <si>
    <t xml:space="preserve"> 150 </t>
  </si>
  <si>
    <t xml:space="preserve"> 00011560 </t>
  </si>
  <si>
    <t>MOLA HIDRAULICA AEREA, PARA PORTAS DE ATE 950 MM E PESO DE ATE 65 KG, COM CORPO EM ALUMINIO E BRACO EM ACO, SEM BRACO DE PARADA</t>
  </si>
  <si>
    <t xml:space="preserve"> 151 </t>
  </si>
  <si>
    <t xml:space="preserve"> 00004211 </t>
  </si>
  <si>
    <t>NIPEL PVC, ROSCAVEL, 3/4",  AGUA FRIA PREDIAL</t>
  </si>
  <si>
    <t xml:space="preserve"> 152 </t>
  </si>
  <si>
    <t xml:space="preserve"> 00000002 </t>
  </si>
  <si>
    <t>OXIGENIO, RECARGA PARA CILINDRO DE CONJUNTO OXICORTE GRANDE</t>
  </si>
  <si>
    <t xml:space="preserve"> 153 </t>
  </si>
  <si>
    <t xml:space="preserve"> 00011703 </t>
  </si>
  <si>
    <t>PAPELEIRA DE PAREDE EM METAL CROMADO SEM TAMPA</t>
  </si>
  <si>
    <t xml:space="preserve"> 154 </t>
  </si>
  <si>
    <t xml:space="preserve"> 00011963 </t>
  </si>
  <si>
    <t>PARAFUSO DE ACO TIPO CHUMBADOR PARABOLT, DIAMETRO 1/2", COMPRIMENTO 75 MM</t>
  </si>
  <si>
    <t xml:space="preserve"> 155 </t>
  </si>
  <si>
    <t xml:space="preserve"> 00004720 </t>
  </si>
  <si>
    <t>PEDRA BRITADA N. 0, OU PEDRISCO (4,8 A 9,5 MM) POSTO PEDREIRA/FORNECEDOR, SEM FRETE</t>
  </si>
  <si>
    <t xml:space="preserve"> 156 </t>
  </si>
  <si>
    <t xml:space="preserve"> 00004721 </t>
  </si>
  <si>
    <t>PEDRA BRITADA N. 1 (9,5 a 19 MM) POSTO PEDREIRA/FORNECEDOR, SEM FRETE</t>
  </si>
  <si>
    <t xml:space="preserve"> 157 </t>
  </si>
  <si>
    <t xml:space="preserve"> 00039424 </t>
  </si>
  <si>
    <t>PERFIL CANTONEIRA L, LISA, EM ACO, 25 X 30 MM, E = 0,5 MM, PARA ESTRUTURA DRYWALL</t>
  </si>
  <si>
    <t xml:space="preserve"> 158 </t>
  </si>
  <si>
    <t xml:space="preserve"> 00039028 </t>
  </si>
  <si>
    <t>PERFILADO PERFURADO SIMPLES 38 X 38 MM, CHAPA 22</t>
  </si>
  <si>
    <t xml:space="preserve"> 159 </t>
  </si>
  <si>
    <t xml:space="preserve"> 00004792 </t>
  </si>
  <si>
    <t>PLACA VINILICA SEMIFLEXIVEL PARA PISOS, E = 3,2 MM, 30 X 30 CM (SEM COLOCACAO)</t>
  </si>
  <si>
    <t xml:space="preserve"> 160 </t>
  </si>
  <si>
    <t xml:space="preserve"> 00001292 </t>
  </si>
  <si>
    <t>PISO EM CERAMICA ESMALTADA EXTRA, PEI MAIOR OU IGUAL A 4, FORMATO MAIOR QUE 2025 CM2</t>
  </si>
  <si>
    <t xml:space="preserve"> 161 </t>
  </si>
  <si>
    <t xml:space="preserve"> 00010841 </t>
  </si>
  <si>
    <t>PISO EM GRANITO, POLIDO, TIPO ANDORINHA/ QUARTZ/ CASTELO/ CORUMBA OU OUTROS EQUIVALENTES DA REGIAO, FORMATO MENOR OU IGUAL A 3025 CM2, E=  *2* CM</t>
  </si>
  <si>
    <t xml:space="preserve"> 162 </t>
  </si>
  <si>
    <t xml:space="preserve"> 00021108 </t>
  </si>
  <si>
    <t>PISO EM PORCELANATO RETIFICADO EXTRA, FORMATO MENOR OU IGUAL A 2025 CM2</t>
  </si>
  <si>
    <t xml:space="preserve"> 163 </t>
  </si>
  <si>
    <t xml:space="preserve"> 00004895 </t>
  </si>
  <si>
    <t>PLUG PVC ROSCAVEL,  1/2",  AGUA FRIA PREDIAL (NBR 5648)</t>
  </si>
  <si>
    <t xml:space="preserve"> 164 </t>
  </si>
  <si>
    <t xml:space="preserve"> 00004896 </t>
  </si>
  <si>
    <t>PLUG PVC, ROSCAVEL 3/4", PARA  AGUA FRIA PREDIAL</t>
  </si>
  <si>
    <t xml:space="preserve"> 165 </t>
  </si>
  <si>
    <t xml:space="preserve"> 00039997 </t>
  </si>
  <si>
    <t>PORCA ZINCADA, SEXTAVADA, DIAMETRO 1/4"</t>
  </si>
  <si>
    <t xml:space="preserve"> 166 </t>
  </si>
  <si>
    <t xml:space="preserve"> 00004342 </t>
  </si>
  <si>
    <t>PORCA ZINCADA, SEXTAVADA, DIAMETRO 3/8"</t>
  </si>
  <si>
    <t xml:space="preserve"> 167 </t>
  </si>
  <si>
    <t xml:space="preserve"> 00004992 </t>
  </si>
  <si>
    <t>PORTA DE ABRIR / GIRO, DE MADEIRA FOLHA MEDIA (NBR 15930) DE 800 X 2100 MM, DE 35 MM A 40 MM DE ESPESSURA, NUCLEO SEMI-SOLIDO (SARRAFEADO), CAPA LISA EM HDF, ACABAMENTO EM LAMINADO NATURAL PARA VERNIZ</t>
  </si>
  <si>
    <t xml:space="preserve"> 168 </t>
  </si>
  <si>
    <t xml:space="preserve"> 00013395 </t>
  </si>
  <si>
    <t>QUADRO DE DISTRIBUICAO COM BARRAMENTO TRIFASICO, DE EMBUTIR, EM CHAPA DE ACO GALVANIZADO, PARA 18 DISJUNTORES DIN, 100 A, INCLUINDO BARRAMENTO</t>
  </si>
  <si>
    <t xml:space="preserve"> 169 </t>
  </si>
  <si>
    <t xml:space="preserve"> 00012042 </t>
  </si>
  <si>
    <t>QUADRO DE DISTRIBUICAO COM BARRAMENTO TRIFASICO, DE EMBUTIR, EM CHAPA DE ACO GALVANIZADO, PARA 40 DISJUNTORES DIN, 100 A</t>
  </si>
  <si>
    <t xml:space="preserve"> 170 </t>
  </si>
  <si>
    <t xml:space="preserve"> 00011745 </t>
  </si>
  <si>
    <t>RALO SIFONADO PVC, QUADRADO, 100 X 100 X 53 MM, SAIDA 40 MM, COM GRELHA BRANCA</t>
  </si>
  <si>
    <t xml:space="preserve"> 172 </t>
  </si>
  <si>
    <t xml:space="preserve"> 00011676 </t>
  </si>
  <si>
    <t>REGISTRO DE ESFERA, PVC, COM VOLANTE, VS, SOLDAVEL, DN 40 MM, COM CORPO DIVIDIDO</t>
  </si>
  <si>
    <t xml:space="preserve"> 173 </t>
  </si>
  <si>
    <t xml:space="preserve"> 00011677 </t>
  </si>
  <si>
    <t>REGISTRO DE ESFERA, PVC, COM VOLANTE, VS, SOLDAVEL, DN 50 MM, COM CORPO DIVIDIDO</t>
  </si>
  <si>
    <t xml:space="preserve"> 174 </t>
  </si>
  <si>
    <t xml:space="preserve"> 00006028 </t>
  </si>
  <si>
    <t>REGISTRO GAVETA BRUTO EM LATAO FORJADO, BITOLA 2 " (REF 1509)</t>
  </si>
  <si>
    <t xml:space="preserve"> 175 </t>
  </si>
  <si>
    <t xml:space="preserve"> 00006011 </t>
  </si>
  <si>
    <t>REGISTRO GAVETA BRUTO EM LATAO FORJADO, BITOLA 2 1/2 " (REF 1509)</t>
  </si>
  <si>
    <t xml:space="preserve"> 176 </t>
  </si>
  <si>
    <t xml:space="preserve"> 00006016 </t>
  </si>
  <si>
    <t>REGISTRO GAVETA BRUTO EM LATAO FORJADO, BITOLA 3/4 " (REF 1509)</t>
  </si>
  <si>
    <t xml:space="preserve"> 177 </t>
  </si>
  <si>
    <t xml:space="preserve"> 00006005 </t>
  </si>
  <si>
    <t>REGISTRO GAVETA COM ACABAMENTO E CANOPLA CROMADOS, SIMPLES, BITOLA 3/4 " (REF 1509)</t>
  </si>
  <si>
    <t xml:space="preserve"> 178 </t>
  </si>
  <si>
    <t xml:space="preserve"> 00006024 </t>
  </si>
  <si>
    <t>REGISTRO PRESSAO COM ACABAMENTO E CANOPLA CROMADA, SIMPLES, BITOLA 3/4 " (REF 1416)</t>
  </si>
  <si>
    <t xml:space="preserve"> 179 </t>
  </si>
  <si>
    <t xml:space="preserve"> 00034357 </t>
  </si>
  <si>
    <t>REJUNTE CIMENTICIO, QUALQUER COR</t>
  </si>
  <si>
    <t xml:space="preserve"> 180 </t>
  </si>
  <si>
    <t xml:space="preserve"> 00001115 </t>
  </si>
  <si>
    <t>RUFO EXTERNO DE CHAPA DE ACO GALVANIZADA NUM 26, CORTE 28 CM</t>
  </si>
  <si>
    <t xml:space="preserve"> 181 </t>
  </si>
  <si>
    <t xml:space="preserve"> 00011757 </t>
  </si>
  <si>
    <t>SABONETEIRA DE PAREDE EM METAL CROMADO</t>
  </si>
  <si>
    <t xml:space="preserve"> 182 </t>
  </si>
  <si>
    <t xml:space="preserve"> 00011758 </t>
  </si>
  <si>
    <t>SABONETEIRA PLASTICA TIPO DISPENSER PARA SABONETE LIQUIDO COM RESERVATORIO 800 A 1500 ML</t>
  </si>
  <si>
    <t xml:space="preserve"> 183 </t>
  </si>
  <si>
    <t xml:space="preserve"> 00006136 </t>
  </si>
  <si>
    <t>SIFAO EM METAL CROMADO PARA PIA OU LAVATORIO, 1 X 1.1/2 "</t>
  </si>
  <si>
    <t xml:space="preserve"> 184 </t>
  </si>
  <si>
    <t xml:space="preserve"> 00020262 </t>
  </si>
  <si>
    <t>SIFAO PLASTICO EXTENSIVEL UNIVERSAL, TIPO COPO</t>
  </si>
  <si>
    <t xml:space="preserve"> 185 </t>
  </si>
  <si>
    <t xml:space="preserve"> 00039961 </t>
  </si>
  <si>
    <t>SILICONE ACETICO USO GERAL INCOLOR 280 G</t>
  </si>
  <si>
    <t xml:space="preserve"> 187 </t>
  </si>
  <si>
    <t xml:space="preserve"> 00005318 </t>
  </si>
  <si>
    <t>SOLVENTE DILUENTE A BASE DE AGUARRAS</t>
  </si>
  <si>
    <t xml:space="preserve"> 188 </t>
  </si>
  <si>
    <t xml:space="preserve"> 00003992 </t>
  </si>
  <si>
    <t>TABUA APARELHADA *2,5 X 30* CM, EM MACARANDUBA, ANGELIM OU EQUIVALENTE DA REGIAO</t>
  </si>
  <si>
    <t xml:space="preserve"> 189 </t>
  </si>
  <si>
    <t xml:space="preserve"> 00006189 </t>
  </si>
  <si>
    <t>TABUA NAO APARELHADA *2,5 X 30* CM, EM MACARANDUBA, ANGELIM OU EQUIVALENTE DA REGIAO - BRUTA</t>
  </si>
  <si>
    <t xml:space="preserve"> 190 </t>
  </si>
  <si>
    <t xml:space="preserve"> 00020271 </t>
  </si>
  <si>
    <t>TANQUE LOUCA BRANCA COM COLUNA *30* L</t>
  </si>
  <si>
    <t xml:space="preserve"> 191 </t>
  </si>
  <si>
    <t xml:space="preserve"> 00007129 </t>
  </si>
  <si>
    <t>TE DE REDUCAO, PVC, SOLDAVEL, 90 GRAUS, 50 MM X 25 MM, PARA AGUA FRIA PREDIAL</t>
  </si>
  <si>
    <t xml:space="preserve"> 192 </t>
  </si>
  <si>
    <t xml:space="preserve"> 00007137 </t>
  </si>
  <si>
    <t>TE PVC, SOLDAVEL, COM BUCHA DE LATAO NA BOLSA CENTRAL, 90 GRAUS, 25 MM X 1/2", PARA AGUA FRIA PREDIAL</t>
  </si>
  <si>
    <t xml:space="preserve"> 193 </t>
  </si>
  <si>
    <t xml:space="preserve"> 00007139 </t>
  </si>
  <si>
    <t>TE SOLDAVEL, PVC, 90 GRAUS, 25 MM, PARA AGUA FRIA PREDIAL (NBR 5648)</t>
  </si>
  <si>
    <t xml:space="preserve"> 194 </t>
  </si>
  <si>
    <t xml:space="preserve"> 00034458 </t>
  </si>
  <si>
    <t>TELHA DE FIBROCIMENTO E = 6 MM, DE 3,00 X 1,06 M (SEM AMIANTO)</t>
  </si>
  <si>
    <t xml:space="preserve"> 195 </t>
  </si>
  <si>
    <t xml:space="preserve"> 00001577 </t>
  </si>
  <si>
    <t>TERMINAL A COMPRESSAO EM COBRE ESTANHADO PARA CABO 35 MM2, 1 FURO E 1 COMPRESSAO, PARA PARAFUSO DE FIXACAO M8</t>
  </si>
  <si>
    <t xml:space="preserve"> 196 </t>
  </si>
  <si>
    <t xml:space="preserve"> 00007258 </t>
  </si>
  <si>
    <t>TIJOLO CERAMICO MACICO COMUM *5 X 10 X 20* CM (L X A X C)</t>
  </si>
  <si>
    <t xml:space="preserve"> 197 </t>
  </si>
  <si>
    <t xml:space="preserve"> 00007292 </t>
  </si>
  <si>
    <t>TINTA ESMALTE SINTETICO PREMIUM BRILHANTE</t>
  </si>
  <si>
    <t xml:space="preserve"> 199 </t>
  </si>
  <si>
    <t xml:space="preserve"> 00037401 </t>
  </si>
  <si>
    <t>TOALHEIRO PLASTICO TIPO DISPENSER PARA PAPEL TOALHA INTERFOLHADO</t>
  </si>
  <si>
    <t xml:space="preserve"> 200 </t>
  </si>
  <si>
    <t xml:space="preserve"> 00007528 </t>
  </si>
  <si>
    <t>TOMADA 2P+T 10A, 250V, CONJUNTO MONTADO PARA EMBUTIR 4" X 2" (PLACA + SUPORTE + MODULO)</t>
  </si>
  <si>
    <t xml:space="preserve"> 201 </t>
  </si>
  <si>
    <t xml:space="preserve"> 00038075 </t>
  </si>
  <si>
    <t>TOMADA 2P+T 20A 250V, CONJUNTO MONTADO PARA EMBUTIR 4" X 2" (PLACA + SUPORTE + MODULO)</t>
  </si>
  <si>
    <t xml:space="preserve"> 202 </t>
  </si>
  <si>
    <t xml:space="preserve"> 00011762 </t>
  </si>
  <si>
    <t>TORNEIRA CROMADA COM BICO PARA JARDIM/TANQUE 1/2 " OU 3/4 " (REF 1153)</t>
  </si>
  <si>
    <t xml:space="preserve"> 203 </t>
  </si>
  <si>
    <t xml:space="preserve"> 00011772 </t>
  </si>
  <si>
    <t>TORNEIRA CROMADA DE MESA PARA COZINHA BICA MOVEL COM AREJADOR 1/2 " OU 3/4 " (REF 1167)</t>
  </si>
  <si>
    <t xml:space="preserve"> 204 </t>
  </si>
  <si>
    <t xml:space="preserve"> 00036796 </t>
  </si>
  <si>
    <t>TORNEIRA CROMADA DE MESA PARA LAVATORIO TEMPORIZADA PRESSAO BICA BAIXA</t>
  </si>
  <si>
    <t xml:space="preserve"> 205 </t>
  </si>
  <si>
    <t xml:space="preserve"> 00036791 </t>
  </si>
  <si>
    <t>TORNEIRA CROMADA DE MESA PARA LAVATORIO, BICA ALTA (REF 1195)</t>
  </si>
  <si>
    <t xml:space="preserve"> 206 </t>
  </si>
  <si>
    <t xml:space="preserve"> 00011581 </t>
  </si>
  <si>
    <t>TRILHO PANTOGRAFICO CONCAVO, TIPO U, EM ALUMINIO, COM DIMENSOES DE APROX *35 X 35* MM, PARA ROLDANA DE PORTA DE CORRER</t>
  </si>
  <si>
    <t xml:space="preserve"> 207 </t>
  </si>
  <si>
    <t xml:space="preserve"> 00039662 </t>
  </si>
  <si>
    <t>TUBO DE COBRE FLEXIVEL, D = 1/4 ", E = 0,79 MM, PARA AR-CONDICIONADO/ INSTALACOES GAS RESIDENCIAIS E COMERCIAIS</t>
  </si>
  <si>
    <t xml:space="preserve"> 208 </t>
  </si>
  <si>
    <t xml:space="preserve"> 00039664 </t>
  </si>
  <si>
    <t>TUBO DE COBRE FLEXIVEL, D = 3/8 ", E = 0,79 MM, PARA AR-CONDICIONADO/ INSTALACOES GAS RESIDENCIAIS E COMERCIAIS</t>
  </si>
  <si>
    <t xml:space="preserve"> 209 </t>
  </si>
  <si>
    <t xml:space="preserve"> 00039663 </t>
  </si>
  <si>
    <t>TUBO DE COBRE FLEXIVEL, D = 5/16 ", E = 0,79 MM, PARA AR-CONDICIONADO/ INSTALACOES GAS RESIDENCIAIS E COMERCIAIS</t>
  </si>
  <si>
    <t xml:space="preserve"> 210 </t>
  </si>
  <si>
    <t xml:space="preserve"> 00009836 </t>
  </si>
  <si>
    <t>TUBO PVC  SERIE NORMAL, DN 100 MM, PARA ESGOTO  PREDIAL (NBR 5688)</t>
  </si>
  <si>
    <t xml:space="preserve"> 211 </t>
  </si>
  <si>
    <t xml:space="preserve"> 00009835 </t>
  </si>
  <si>
    <t>TUBO PVC  SERIE NORMAL, DN 40 MM, PARA ESGOTO  PREDIAL (NBR 5688)</t>
  </si>
  <si>
    <t xml:space="preserve"> 212 </t>
  </si>
  <si>
    <t xml:space="preserve"> 00009837 </t>
  </si>
  <si>
    <t>TUBO PVC SERIE NORMAL, DN 75 MM, PARA ESGOTO PREDIAL (NBR 5688)</t>
  </si>
  <si>
    <t xml:space="preserve"> 213 </t>
  </si>
  <si>
    <t xml:space="preserve"> 00009868 </t>
  </si>
  <si>
    <t>TUBO PVC, SOLDAVEL, DN 25 MM, AGUA FRIA (NBR-5648)</t>
  </si>
  <si>
    <t xml:space="preserve"> 214 </t>
  </si>
  <si>
    <t xml:space="preserve"> 00009869 </t>
  </si>
  <si>
    <t>TUBO PVC, SOLDAVEL, DN 32 MM, AGUA FRIA (NBR-5648)</t>
  </si>
  <si>
    <t xml:space="preserve"> 215 </t>
  </si>
  <si>
    <t xml:space="preserve"> 00009875 </t>
  </si>
  <si>
    <t>TUBO PVC, SOLDAVEL, DN 50 MM, PARA AGUA FRIA (NBR-5648)</t>
  </si>
  <si>
    <t xml:space="preserve"> 216 </t>
  </si>
  <si>
    <t xml:space="preserve"> 00006138 </t>
  </si>
  <si>
    <t>VEDACAO PVC, 100 MM, PARA SAIDA VASO SANITARIO</t>
  </si>
  <si>
    <t xml:space="preserve"> 217 </t>
  </si>
  <si>
    <t xml:space="preserve"> 00010478 </t>
  </si>
  <si>
    <t>VERNIZ POLIURETANO BRILHANTE PARA MADEIRA, COM FILTRO SOLAR, USO INTERNO E EXTERNO</t>
  </si>
  <si>
    <t xml:space="preserve"> 218 </t>
  </si>
  <si>
    <t xml:space="preserve"> 00004030 </t>
  </si>
  <si>
    <t>VEU POLIESTER</t>
  </si>
  <si>
    <t xml:space="preserve"> 219 </t>
  </si>
  <si>
    <t xml:space="preserve"> 00010490 </t>
  </si>
  <si>
    <t>VIDRO LISO INCOLOR 2 A 3 MM - SEM COLOCACAO</t>
  </si>
  <si>
    <t xml:space="preserve"> 220 </t>
  </si>
  <si>
    <t xml:space="preserve"> 00010492 </t>
  </si>
  <si>
    <t>VIDRO LISO INCOLOR 4MM - SEM COLOCACAO</t>
  </si>
  <si>
    <t xml:space="preserve"> 221 </t>
  </si>
  <si>
    <t xml:space="preserve"> 00010507 </t>
  </si>
  <si>
    <t>VIDRO TEMPERADO INCOLOR E = 10 MM, SEM COLOCACAO</t>
  </si>
  <si>
    <t xml:space="preserve"> 222 </t>
  </si>
  <si>
    <t xml:space="preserve"> 00039604 </t>
  </si>
  <si>
    <t>PATCH CORD, CATEGORIA 5 E, EXTENSAO DE 1,50 M</t>
  </si>
  <si>
    <t xml:space="preserve"> 223 </t>
  </si>
  <si>
    <t xml:space="preserve"> 00039605 </t>
  </si>
  <si>
    <t>PATCH CORD, CATEGORIA 5 E, EXTENSAO DE 2,50 M</t>
  </si>
  <si>
    <t xml:space="preserve"> 224 </t>
  </si>
  <si>
    <t xml:space="preserve"> 00039387 </t>
  </si>
  <si>
    <t>LAMPADA LED TUBULAR BIVOLT 18/20 W, BASE G13</t>
  </si>
  <si>
    <t xml:space="preserve"> 225 </t>
  </si>
  <si>
    <t xml:space="preserve"> 00039386 </t>
  </si>
  <si>
    <t>LAMPADA LED TUBULAR BIVOLT 9/10 W, BASE G13</t>
  </si>
  <si>
    <t>Total do BDI</t>
  </si>
  <si>
    <t>Orçamento Sintético</t>
  </si>
  <si>
    <t>A – Planilha de valores de mão de obra</t>
  </si>
  <si>
    <t>PERCENTUAL</t>
  </si>
  <si>
    <t>VALOR MENSAL ESTIMADO</t>
  </si>
  <si>
    <t>VALOR TOTAL ANUAL ESTIMADO</t>
  </si>
  <si>
    <t>ENGENHEIRO MECÂNICO</t>
  </si>
  <si>
    <t>2144-05</t>
  </si>
  <si>
    <t>Plano Ambulatorial</t>
  </si>
  <si>
    <t>Descrição da ferramenta</t>
  </si>
  <si>
    <t>Origem do Preço</t>
  </si>
  <si>
    <t>vida útil  (anos)</t>
  </si>
  <si>
    <t>taxa anual depreciação</t>
  </si>
  <si>
    <t>Custo anual</t>
  </si>
  <si>
    <t>Lâminas para reposição estilete 18mm, cartela com 10 peças</t>
  </si>
  <si>
    <t>Linha de marcação de nível, 30m Irwin</t>
  </si>
  <si>
    <t>Alicate "punch down" de inserção para RJ-45 fêmea - modelo HT3140 (Redes)</t>
  </si>
  <si>
    <t>Estilete profissional com lâmina de 18mm.</t>
  </si>
  <si>
    <t>Jogo de brocas aço rápido de 1 a 13 mm. Marca de referência Irwin</t>
  </si>
  <si>
    <t>Martelo unha 27mm, com cabeça em aço especial e cabo em madeira envernizada e fixado com epóxi.</t>
  </si>
  <si>
    <t>Nível de alumínio base magnética 12" Stanley</t>
  </si>
  <si>
    <t>Rotulador/ Etiquetador eletrônico profissional, LCD com backlight e de no mínimo 16 caracteres por 2 linhas, teclado QWERTY, cortador manual, para impressões em fita da família TZ de 6 a 24mm.</t>
  </si>
  <si>
    <t>Alavanca redonda lisa 1,80 x 1/8"</t>
  </si>
  <si>
    <t>Chave de fenda ¼ x 6”</t>
  </si>
  <si>
    <t>Desentupidor de esgotos, pias, ralos e banheiras</t>
  </si>
  <si>
    <t>Enxada com cabo</t>
  </si>
  <si>
    <t>Broca para dobradiça 35mm Makita</t>
  </si>
  <si>
    <t>Disco de serra widea para MDF 10 250 mm 80 dentes trapezoidal</t>
  </si>
  <si>
    <t>Esquadro metálico em alumínio com gabarito para 45° e 90°</t>
  </si>
  <si>
    <t>Jogo de lâminas largas para plaina elétrica. Marca de referência Dewalt DW6655 ou equivalente</t>
  </si>
  <si>
    <t>Jogo de serra copo 11 serras 3/4 a 3". Marca de referência Starrett 11041-s ou equivalente</t>
  </si>
  <si>
    <t>Lixadeira orbital. Marca de referência Bosch GEX 125-1 AE ou equivalente</t>
  </si>
  <si>
    <t>Prumo de face 400g</t>
  </si>
  <si>
    <t>Tupia Compacta 900W, referência Dewalt DWP611PK</t>
  </si>
  <si>
    <t>POSTO DE REFRIGERAÇÃO- FERRAMENTAS INDIVIDUAIS</t>
  </si>
  <si>
    <t>Máquina inversora de solda 200 A</t>
  </si>
  <si>
    <t>Jogo de 15 brocas diamantadas serra copo 6 a 50 mm para vidro</t>
  </si>
  <si>
    <t>Ventosa simples, capacidade 25kg, para vidro Vonder ou equivalente</t>
  </si>
  <si>
    <t>Ventosa dupla, capacidade 80 kg, para vidro Vonder ou equivalente</t>
  </si>
  <si>
    <t>Ventosa tripla, capacidade 75 kg, para vidro Vonder ou equivalente</t>
  </si>
  <si>
    <t xml:space="preserve">Carrinho de mão extraforte - pneu com câmara - caçamba 65 litros reforçada - Referência Tramontina </t>
  </si>
  <si>
    <t>Cavador reto</t>
  </si>
  <si>
    <t>Espátula rígida estreita 6 cm com cabo de madeira</t>
  </si>
  <si>
    <t>Espátula rígida larga 10 cm com cabo de madeira</t>
  </si>
  <si>
    <t>Marreta 1 Kg com cabo</t>
  </si>
  <si>
    <t>Marreta 2 Kg com cabo</t>
  </si>
  <si>
    <t>Marreta 5 Kg com cabo</t>
  </si>
  <si>
    <t>Pá (reta e com bico) com cabo</t>
  </si>
  <si>
    <t>Rolo de espuma 9cm</t>
  </si>
  <si>
    <t>Rolo de espuma 15cm</t>
  </si>
  <si>
    <t>Serra mármore disco 125 mm - 1500 W - GDC Bosch + 4 discos</t>
  </si>
  <si>
    <t>Valor total acrescido da manutenção mensal</t>
  </si>
  <si>
    <t>DESCRIÇÃO</t>
  </si>
  <si>
    <t>ORIGEM DO PREÇO</t>
  </si>
  <si>
    <t>UNIDADE</t>
  </si>
  <si>
    <t>QTDE. ESTIMADA ANUAL</t>
  </si>
  <si>
    <t>Par</t>
  </si>
  <si>
    <t>Unid.</t>
  </si>
  <si>
    <t>Óculos de segurança incolor</t>
  </si>
  <si>
    <t>Protetor auricular tipo plug</t>
  </si>
  <si>
    <t xml:space="preserve">TOTAL ANUAL POR EMPREGADO (R$) </t>
  </si>
  <si>
    <t xml:space="preserve">TOTAL MENSAL POR EMPREGADO (R$) </t>
  </si>
  <si>
    <t>Unid</t>
  </si>
  <si>
    <t>Luva de Vaqueta com cobertura</t>
  </si>
  <si>
    <t>Luva Alta Tensão 1000V</t>
  </si>
  <si>
    <t>FERRAMENTAS A SEREM DISPONIBILIZADAS</t>
  </si>
  <si>
    <t>UNIFORME ADICIONAL POR  FUNCIONÁRIO - ELETRICISTA E ENCARREGADO DE ELÉTRICA</t>
  </si>
  <si>
    <t>UNIFORME POR FUNCIONÁRIO</t>
  </si>
  <si>
    <t>Maternidade</t>
  </si>
  <si>
    <t>Consulta pré-natal</t>
  </si>
  <si>
    <t>Valor Mensal por Funcionário de campo</t>
  </si>
  <si>
    <t>Valot Total Anual Depreciado</t>
  </si>
  <si>
    <t>Valor Total Mensal Depreciado</t>
  </si>
  <si>
    <t>Valot Total sem Depreciação</t>
  </si>
  <si>
    <t>Demais ausências (conforme Memória de Cálculo)</t>
  </si>
  <si>
    <t>AJUDANTE-SERVENTE</t>
  </si>
  <si>
    <t>2144-05, 2142-05 e 2143-15</t>
  </si>
  <si>
    <t>Auxílio Alimentação</t>
  </si>
  <si>
    <t>Dias Trabalhados</t>
  </si>
  <si>
    <t>Tarifa de Transporte Vigente</t>
  </si>
  <si>
    <t>TÉCNICO EM REFRIGERAÇÃO</t>
  </si>
  <si>
    <t>MARCENEIRO</t>
  </si>
  <si>
    <t>SERRALHEIRO</t>
  </si>
  <si>
    <t>PINTOR</t>
  </si>
  <si>
    <t>PEDREIRO</t>
  </si>
  <si>
    <t>ENCARREGADO DE ELÉTRICA</t>
  </si>
  <si>
    <t>ELETRICISTA</t>
  </si>
  <si>
    <t>Café da manhã</t>
  </si>
  <si>
    <t>MARCENEIRO, SERRALHEIRO, PINTOR, PEDREIRO e CHAVEIRO-VIDRACEIRO</t>
  </si>
  <si>
    <t>Valor médio Acórdão 2622/2013 - TCU - Plenário</t>
  </si>
  <si>
    <t>7711-05, 7244-40, 7166-10, 7152-10 e 7163-05</t>
  </si>
  <si>
    <t>3141-10</t>
  </si>
  <si>
    <t>TÉCNICO EM ELETROTÉCNICA E ELETROMECÂNICA (TÉCNICO EM GRUPO MOTOGERADOR)</t>
  </si>
  <si>
    <t>Alicate de corte diagonal 6" com isolamento, Gedore ou equivalente</t>
  </si>
  <si>
    <t>Alicate de crimpagem para RJ-45 macho, com lâmina de corte, decapagem e encaixe para conector RJ-45</t>
  </si>
  <si>
    <t>Alicate de cripagem para RJ-11 e RJ-12</t>
  </si>
  <si>
    <t>Alicate universal, 8”, com dispositivo para prensar terminais de bitolas até 10mm2 sem isolação, ref. Gedore ou equivalente</t>
  </si>
  <si>
    <t>Arco de serra, 12” (30 a 35cm) com lâmina, ref.Tramontina ou equivalente</t>
  </si>
  <si>
    <t>Chave de fenda tipo cotôco 1/4 x 1 ½ 90mm, ref. Gedore ou equivalente</t>
  </si>
  <si>
    <t>Chave de fenda tipo cotôco 3/16 x 1 ½ 90mm, ref. Gedore ou equivalente</t>
  </si>
  <si>
    <t>Chave de teste, 80 a 250V, ref. Gedore ou equivalente</t>
  </si>
  <si>
    <t>Chave Philips tipo cotôco 3/16 x 1 ½ 90mm, ref. Gedore ou equivalente</t>
  </si>
  <si>
    <t>Identificador de sequência de fase (fasímetro)</t>
  </si>
  <si>
    <t>Jogo de chave de fenda com 10 peças, sem isolação (1/8x3, 3/16x4, 3/16x5, 1/4x4, 1/4x6, 1/4x8, 5/16x6, 5/16x8, 5/16x10, 3/8x6), ref. Gedore ou equivalente</t>
  </si>
  <si>
    <t>Jogo de chave Philips, com 10 peças, sem isolação (1/8x3, 3/16x3, 3/16x4,  3/16x5, 1/4x4, 1/4x6, 1/4x8, 5/16x6, 5/16x8, 3/8x6), ref. Gedore ou equivalente</t>
  </si>
  <si>
    <t>Alicate cortador de cabo (até 240mm)</t>
  </si>
  <si>
    <t>Kit localizador e testador digital para cabo de rede Kd-8028</t>
  </si>
  <si>
    <t>Lima chata bastarda 6”, com cabo.</t>
  </si>
  <si>
    <t xml:space="preserve">Chave de instalação de pia Faucet and sink </t>
  </si>
  <si>
    <t>Jogo de chave ALLEN 1/16" a 1/2" 12 peças</t>
  </si>
  <si>
    <t>Jogo de chave ALLEN 1,5mm à 10mm 9 peças</t>
  </si>
  <si>
    <t>Escada dupla de abrir em alumínio, modelo pintor, 8 degraus</t>
  </si>
  <si>
    <t>Diamante (cortador de vidro) K Star ou equivalente</t>
  </si>
  <si>
    <t>Maçarico para aplicação de manta asfáltica profissional, cabo de 10m - Magnum, incluso reguladores e válvulas</t>
  </si>
  <si>
    <t>Alicate isolado de bico chato longo, 6.1/4”, ref. Gedore ou equivalente</t>
  </si>
  <si>
    <t>Alicate de pressão 11”, ref Gedore ou equivalente</t>
  </si>
  <si>
    <t>Alicate desencapador (descascador) de fios automático (0.80 a 6 mm²) plastificado, ref. Gedore ou equivalente</t>
  </si>
  <si>
    <t>Alicate rebitador profissional, com 4 bicos, para rebites (pop), com 50 rebites</t>
  </si>
  <si>
    <t>PAINEL DE PREÇOS</t>
  </si>
  <si>
    <t>Alicate hidráulico prensa terminal 10 a 300 mm²</t>
  </si>
  <si>
    <t>Bolsa confeccionada em lona reforçada, para ferramentas, fundo emborrachado à prova d’água, com medidas mínimas de (comp x larg x alt) 50x35x25cm.</t>
  </si>
  <si>
    <t>SEINFRA/CE - I8945</t>
  </si>
  <si>
    <t>Escada de Fibra com 6 degraus 1,80 metros, duplo acesso, pés antiderrapantes</t>
  </si>
  <si>
    <t>PESQUISA</t>
  </si>
  <si>
    <t>Escada de fibra com 3 degraus, duplo acesso, pés antiderrapantes</t>
  </si>
  <si>
    <t>Escada de fibra com 7 degraus 2,10 metros, duplo acesso, pés antiderrapantes</t>
  </si>
  <si>
    <t>Escada de fibra com 9 degraus 2,70 metros, duplo acesso, pés antiderrapantes</t>
  </si>
  <si>
    <t>Escada de fibra, Extensível Vazada 6 Metros 19 Degraus Tipo D</t>
  </si>
  <si>
    <t>Esmerilhadeira angular de 4.1/2" 220V Bosch GWS 850W com maleta</t>
  </si>
  <si>
    <t>Ferro de solda, 60W, 220V.</t>
  </si>
  <si>
    <t>SUDECAP - 31.41.45</t>
  </si>
  <si>
    <t>Ferro de solda tipo machadinha, 180W, 220V, ref FAME</t>
  </si>
  <si>
    <t>Martelete perfurador rompedor 800W SDS-PLUS D25133K Dewalt + kit broca, ponteira e talhadeira 220V</t>
  </si>
  <si>
    <t>Furadeira e parafusadeira de impacto à bateria. Marca de referência Dewalt DCd778L1 20V com jogo de brocas, bits e maleta (incluso mandril, carregador e acessórios)</t>
  </si>
  <si>
    <t>Furadeira e parafusadeira elétrica com fio (incluso mandril, maleta e acessórios), empunhadura ergonômica. Marca de referência HP1640 MAKITA</t>
  </si>
  <si>
    <t>Jogo de brocas aço rápido, 1/16" a 1.1/4". Marca de referência Rocast ou equivalente</t>
  </si>
  <si>
    <t>ORSE 10/2019 - 3123</t>
  </si>
  <si>
    <t>Jogo de chave catraca com soquetes 8-32 mm, com estojo plástico, manivela, cabo T e extensão de 5 e 10".</t>
  </si>
  <si>
    <t>Jogo de chave torx 9 peças ref Gedore</t>
  </si>
  <si>
    <t>Lanterna de led, recarregável, bivolt, material emborrachado, à prova d'água, comprimento de 16 cm, 9 cm de diâmetro, alcance de 1000 m</t>
  </si>
  <si>
    <t>SUDECAP - 31.41.44</t>
  </si>
  <si>
    <t>Trena de fibra de vidro com 20 metros</t>
  </si>
  <si>
    <t>Alicate universal, 8”, ref. Gedore ou equivalente</t>
  </si>
  <si>
    <t>Alicate bomba d’água 10"</t>
  </si>
  <si>
    <t>Alicate de bico meia cana com cortador de 6"</t>
  </si>
  <si>
    <t>Jogo de chave inglesa, ajustável, em aço, 4 peças, tamanhos 6", 8", 10" e 12"</t>
  </si>
  <si>
    <t>Enxada 2.1/2" com cabo, ref Tramontina</t>
  </si>
  <si>
    <t>Enxadão largo 2 libras com cabo, ref Vonder</t>
  </si>
  <si>
    <t>Jogo de tarrachas manual BSPT 1/2" a 2", com maleta, 6 tarraxas, 2 prolongadores de cabo, cabo com empunhadura, porta-tarraxa com catraca reversível ref Vonder</t>
  </si>
  <si>
    <t>Broca de aço para concreto 4, 5, 6, 7, 8, 10 e 12 mm (7 peças, conjunto), com acessórios para encaixe no martele e/ou furadeira</t>
  </si>
  <si>
    <t>Formão chanfrado com ¼", ½", ¾", 5/8" e 1. ½" (conjunto). Marca de referência Stanley ou equivalente</t>
  </si>
  <si>
    <t>SBC 05/2021 - 7212</t>
  </si>
  <si>
    <t>Jogo de fresas para tupia manual 24 peças, referência 7895 BRASFORT</t>
  </si>
  <si>
    <t>Jogo de lâminas para serra tico tico 20 peças</t>
  </si>
  <si>
    <t>Jogo de soquetes 24 peças (10 a 32 mm) Marca de referência Belzer 204400br</t>
  </si>
  <si>
    <t>Kit bits, com 37 peças, Fenda/Phillips, referência Makita, com maleta</t>
  </si>
  <si>
    <t>Lixadeira de cinta 1000W 100x610 mm com coletor de pó, referência Vonder-LIV1200</t>
  </si>
  <si>
    <t>Lima grossa para madeira de 12", referência ROCAST</t>
  </si>
  <si>
    <t>Martelo de borracha 680g com cabo de fibra</t>
  </si>
  <si>
    <t>Pistola de pintura arprex milenium 5 1,8 mm caneca alumínio sucção alta pressão e alta produção</t>
  </si>
  <si>
    <t>Plaina manual, ref global stanley número 04</t>
  </si>
  <si>
    <t>Plaina elétrica industrial 1" 550W, 220V, referência Dewalt D26676 ou equivalente</t>
  </si>
  <si>
    <t>Riscador de fórmica com cabo de madeira, ponta curva em aço, comprimento 55 mm</t>
  </si>
  <si>
    <t>Serra tico-tico GST 650 Profissional com 20 lâminas</t>
  </si>
  <si>
    <t>Serrote para Drywall e Gesso, tipo faca</t>
  </si>
  <si>
    <t>Serra circular 185 mm 1600W 220V, referência HS7010 Makita</t>
  </si>
  <si>
    <t>7102-05</t>
  </si>
  <si>
    <t>Bomba de vácuo 7 cfm 2 estágios 560 w/h 60hz bivolt</t>
  </si>
  <si>
    <t>Vacuômetro digital compacto EOS com rosca 1/4" ou equivalente</t>
  </si>
  <si>
    <t>SBC 005/2018 - 010510</t>
  </si>
  <si>
    <t>Bomba recolhedora/recicladora de gás 1hp, referência Gallant</t>
  </si>
  <si>
    <t>Lavadora de alta pressão para água fria, pressão de operação entre 1400 e 1900 LIB/POL², vazão entre 400 e 700 L/h, potência de operação entre 2,5 e 3 cv</t>
  </si>
  <si>
    <t>Maçarico portátil Turbotorch 2200 ºC com refil e caneta de solda</t>
  </si>
  <si>
    <t>Jogo de broca chata 7 peças (¼", 5/16",3/8", ½", 5/8", ¾" e 1"). Marca de referência Vonder ou equivalente</t>
  </si>
  <si>
    <t>Jogo de chave combinada boca e estria 6 a 32mm, com 15 peças Tramontina Pro</t>
  </si>
  <si>
    <t>Serra rápida policorte portátil 355 mm 2000W - Makita M2401G</t>
  </si>
  <si>
    <t>Maçarico de corte, bico de corte nº 08, temperatura de chama 3100 ºC com cilindro de 1 m³</t>
  </si>
  <si>
    <t>SEINFRA/CE - I2687</t>
  </si>
  <si>
    <t>Mascara de solda automática, modelo de referência MSL-3500 Tonalidade 11</t>
  </si>
  <si>
    <t>Alicate de pressão para solda, tipo U, 11"</t>
  </si>
  <si>
    <t>Alicate de pressão tipo plataforma 10"</t>
  </si>
  <si>
    <t>Pistola para silicone</t>
  </si>
  <si>
    <t>Kit de 21 brocas diamantadas para vidro, cerâmica e mármore (6 a 60 mm)</t>
  </si>
  <si>
    <t xml:space="preserve">Micha elétrica fechadura pick gun 24 peças + furadeira com bateria </t>
  </si>
  <si>
    <t>SUDECAP 31.41.23</t>
  </si>
  <si>
    <t>Martelete rotativo rompedor 1500W, 10 kg, com ponteira, talhadeira e todos os acessórios</t>
  </si>
  <si>
    <t>SBC 05/2021 - 8565</t>
  </si>
  <si>
    <t>SUDECAP 05/2017 - 31.41.36</t>
  </si>
  <si>
    <t>Picaretas (ponta fina/ponta larga)</t>
  </si>
  <si>
    <t>Rolo de lã de carneiro 9cm</t>
  </si>
  <si>
    <t>Rolo de lã de carneiro 15cm</t>
  </si>
  <si>
    <t>Rolo de lã de carneiro 23cm</t>
  </si>
  <si>
    <t>VIDRAÇARIA/CHAVEIRO</t>
  </si>
  <si>
    <t>HIDRÁULICA</t>
  </si>
  <si>
    <t>FERRAMENTAS GERAIS</t>
  </si>
  <si>
    <t>Jogo de brocas para madeira, concreto e metal, com no mínimo 9 (nove) peças, de 5 a 8 mm, sendo 3 (três) peças para cada tipo.</t>
  </si>
  <si>
    <t>Kit broca (6mm x 160 mm sds, 8 mm x 160 mm sds, 10 mm x 160 mm sds, 6 mm x 110 mm sds), talhadeira (14 x 20 x 250 mm sds plus), ponteira (14 x 250 mm sds plus), adaptador SDS PLUS com mandril 13mm x 1/2", compatível com a furadeira, parafusadeira e martelete</t>
  </si>
  <si>
    <t>MARCENARIA</t>
  </si>
  <si>
    <t>SERRALHERIA</t>
  </si>
  <si>
    <t>PEDREIRO/PINTOR</t>
  </si>
  <si>
    <t>Bota de segurança com biqueira de aço e colarinho acolchoado (par)</t>
  </si>
  <si>
    <t>Meia de algodão (par)</t>
  </si>
  <si>
    <t>Talabarte de segurança, 2 mosquetões trava dupla com absorvedor de energia</t>
  </si>
  <si>
    <t>Calça jeans com emblema da empresa e passador de cinto</t>
  </si>
  <si>
    <t>Luva de vaqueta cano curto com reforço - dorso em raspa</t>
  </si>
  <si>
    <t>Capacete de proteção com ajuste e julgular</t>
  </si>
  <si>
    <t>Calça e camisa para Eletricista Risco 2 NR10 com faixas refletivas, antichama e arco elétrico</t>
  </si>
  <si>
    <t>Furadeira e parafusadeira elétrica com fio (incluso mandril, maleta e acessórios), empunhadura ergonômica. Marca de referência HP1640 MAKITA ou GSB 550 RE 850W BOSCH</t>
  </si>
  <si>
    <t>Punho isolado para sacar/retirar fusível, referência SIEMENS</t>
  </si>
  <si>
    <t>SBC 05/2021 - 005955</t>
  </si>
  <si>
    <t>ENGENHEIRO MECÂNICO, CIVIL, ELÉTRICO e PROJETISTAS</t>
  </si>
  <si>
    <t xml:space="preserve"> 00039715 </t>
  </si>
  <si>
    <t>TUBO DE ESPUMA DE POLIETILENO EXPANDIDO FLEXIVEL PARA ISOLAMENTO TERMICO DE TUBULACAO DE AR CONDICIONADO, AGUA QUENTE,  DN 3/4", E= 10 MM</t>
  </si>
  <si>
    <t xml:space="preserve"> 00007142 </t>
  </si>
  <si>
    <t>TE SOLDAVEL, PVC, 90 GRAUS,50 MM, PARA AGUA FRIA PREDIAL (NBR 5648)</t>
  </si>
  <si>
    <t xml:space="preserve"> 00039258 </t>
  </si>
  <si>
    <t>CABO MULTIPOLAR DE COBRE, FLEXIVEL, CLASSE 4 OU 5, ISOLACAO EM HEPR, COBERTURA EM PVC-ST2, ANTICHAMA BWF-B, 0,6/1 KV, 3 CONDUTORES DE 2,5 MM2</t>
  </si>
  <si>
    <t xml:space="preserve"> 00039259 </t>
  </si>
  <si>
    <t>CABO MULTIPOLAR DE COBRE, FLEXIVEL, CLASSE 4 OU 5, ISOLACAO EM HEPR, COBERTURA EM PVC-ST2, ANTICHAMA BWF-B, 0,6/1 KV, 3 CONDUTORES DE 4 MM2</t>
  </si>
  <si>
    <t xml:space="preserve"> 00003526 </t>
  </si>
  <si>
    <t>JOELHO PVC, SOLDAVEL, PB, 90 GRAUS, DN 50 MM, PARA ESGOTO PREDIAL</t>
  </si>
  <si>
    <t xml:space="preserve"> 00000812 </t>
  </si>
  <si>
    <t>BUCHA DE REDUCAO DE PVC, SOLDAVEL, CURTA, COM 40 X 32 MM, PARA AGUA FRIA PREDIAL</t>
  </si>
  <si>
    <t xml:space="preserve"> 00000344 </t>
  </si>
  <si>
    <t>ARAME GALVANIZADO 16 BWG, D = 1,65MM (0,0166 KG/M)</t>
  </si>
  <si>
    <t xml:space="preserve"> 00000296 </t>
  </si>
  <si>
    <t>ANEL BORRACHA PARA TUBO ESGOTO PREDIAL, DN 50 MM (NBR 5688)</t>
  </si>
  <si>
    <t xml:space="preserve"> 00009838 </t>
  </si>
  <si>
    <t>TUBO PVC SERIE NORMAL, DN 50 MM, PARA ESGOTO PREDIAL (NBR 5688)</t>
  </si>
  <si>
    <t xml:space="preserve"> 226 </t>
  </si>
  <si>
    <t xml:space="preserve"> 00007348 </t>
  </si>
  <si>
    <t>TINTA ACRILICA PREMIUM PARA PISO</t>
  </si>
  <si>
    <t xml:space="preserve"> 227 </t>
  </si>
  <si>
    <t xml:space="preserve"> 00004790 </t>
  </si>
  <si>
    <t>PLACA VINILICA SEMIFLEXIVEL PARA REVESTIMENTO DE PISOS E PAREDES, E = 2 MM (SEM COLOCACAO)</t>
  </si>
  <si>
    <t xml:space="preserve"> 00007356 </t>
  </si>
  <si>
    <t>TINTA LATEX ACRILICA PREMIUM, COR BRANCO FOSCO</t>
  </si>
  <si>
    <t xml:space="preserve"> 228 </t>
  </si>
  <si>
    <t xml:space="preserve"> 00039665 </t>
  </si>
  <si>
    <t>TUBO DE COBRE FLEXIVEL, D = 5/8 ", E = 0,79 MM, PARA AR-CONDICIONADO/ INSTALACOES GAS RESIDENCIAIS E COMERCIAIS</t>
  </si>
  <si>
    <t xml:space="preserve"> 229 </t>
  </si>
  <si>
    <t xml:space="preserve"> 00039660 </t>
  </si>
  <si>
    <t>TUBO DE COBRE FLEXIVEL, D = 1/2 ", E = 0,79 MM, PARA AR-CONDICIONADO/ INSTALACOES GAS RESIDENCIAIS E COMERCIAIS</t>
  </si>
  <si>
    <t xml:space="preserve"> 230 </t>
  </si>
  <si>
    <t xml:space="preserve"> 00012147 </t>
  </si>
  <si>
    <t>TOMADA 2P+T 10A, 250V, CONJUNTO MONTADO PARA SOBREPOR 4" X 2" (CAIXA + MODULO)</t>
  </si>
  <si>
    <t xml:space="preserve"> 231 </t>
  </si>
  <si>
    <t xml:space="preserve"> 00007698 </t>
  </si>
  <si>
    <t>TUBO ACO GALVANIZADO COM COSTURA, CLASSE MEDIA, DN 1.1/4", E = *3,25* MM, PESO *3,14* KG/M (NBR 5580)</t>
  </si>
  <si>
    <t xml:space="preserve"> 232 </t>
  </si>
  <si>
    <t xml:space="preserve"> 00038083 </t>
  </si>
  <si>
    <t>TOMADA RJ45, 8 FIOS, CAT 5E, CONJUNTO MONTADO PARA EMBUTIR 4" X 2" (PLACA + SUPORTE + MODULO)</t>
  </si>
  <si>
    <t xml:space="preserve"> 233 </t>
  </si>
  <si>
    <t xml:space="preserve"> 00010927 </t>
  </si>
  <si>
    <t>TELA DE ARAME GALVANIZADA QUADRANGULAR / LOSANGULAR, FIO 2,77 MM (12 BWG), MALHA 8 X 8 CM, H = 2 M</t>
  </si>
  <si>
    <t xml:space="preserve"> 234 </t>
  </si>
  <si>
    <t xml:space="preserve"> 00034626 </t>
  </si>
  <si>
    <t>CABO FLEXIVEL PVC 750 V, 4 CONDUTORES DE 10,0 MM2</t>
  </si>
  <si>
    <t xml:space="preserve"> 235 </t>
  </si>
  <si>
    <t xml:space="preserve"> 00020065 </t>
  </si>
  <si>
    <t>TUBO PVC  SERIE NORMAL, DN 150 MM, PARA ESGOTO  PREDIAL (NBR 5688)</t>
  </si>
  <si>
    <t xml:space="preserve"> 236 </t>
  </si>
  <si>
    <t xml:space="preserve"> 00039756 </t>
  </si>
  <si>
    <t>QUADRO DE DISTRIBUICAO COM BARRAMENTO TRIFASICO, DE SOBREPOR, EM CHAPA DE ACO GALVANIZADO, PARA 12 DISJUNTORES DIN, 100 A</t>
  </si>
  <si>
    <t xml:space="preserve"> 237 </t>
  </si>
  <si>
    <t xml:space="preserve"> 00039571 </t>
  </si>
  <si>
    <t>PERFIL LONGARINA (PRINCIPAL), T CLICADO, EM ACO, BRANCO NAS FACES APARENTES, PARA FORRO REMOVIVEL, 24 X 32 X 3750 MM (L X H X C</t>
  </si>
  <si>
    <t xml:space="preserve"> 238 </t>
  </si>
  <si>
    <t xml:space="preserve"> 00039572 </t>
  </si>
  <si>
    <t>PERFIL TIPO CANTONEIRA EM L, EM ACO GALVANIZADO, BRANCO, PARA FORRO REMOVIVEL, *23* X 3000 MM (L X C)</t>
  </si>
  <si>
    <t xml:space="preserve"> 239 </t>
  </si>
  <si>
    <t xml:space="preserve"> 00000626 </t>
  </si>
  <si>
    <t>MANTA LIQUIDA DE BASE ASFALTICA MODIFICADA COM A ADICAO DE ELASTOMEROS DILUIDOS EM SOLVENTE ORGANICO, APLICACAO A FRIO (MEMBRANA IMPERMEABILIZANTE ASFASTICA)</t>
  </si>
  <si>
    <t xml:space="preserve"> 240 </t>
  </si>
  <si>
    <t xml:space="preserve"> 00039413 </t>
  </si>
  <si>
    <t>PLACA / CHAPA DE GESSO ACARTONADO, STANDARD (ST), COR BRANCA, E = 12,5 MM, 1200 X 2400 MM (L X C)</t>
  </si>
  <si>
    <t xml:space="preserve"> 241 </t>
  </si>
  <si>
    <t xml:space="preserve"> 00000142 </t>
  </si>
  <si>
    <t>SELANTE ELASTICO MONOCOMPONENTE A BASE DE POLIURETANO (PU) PARA JUNTAS DIVERSAS</t>
  </si>
  <si>
    <t>310ML</t>
  </si>
  <si>
    <t xml:space="preserve"> 242 </t>
  </si>
  <si>
    <t xml:space="preserve"> 00039421 </t>
  </si>
  <si>
    <t>PERFIL MONTANTE, FORMATO C, EM ACO ZINCADO, PARA ESTRUTURA PAREDE DRYWALL, E = 0,5 MM, 48 X 3000 MM (L X C)</t>
  </si>
  <si>
    <t xml:space="preserve"> 243 </t>
  </si>
  <si>
    <t xml:space="preserve"> 00025007 </t>
  </si>
  <si>
    <t>TELHA ONDULADA EM ACO ZINCADO, ALTURA DE 17 MM, ESPESSURA DE 0,50 MM, LARGURA UTIL DE APROXIMADAMENTE 985 MM, SEM PINTURA</t>
  </si>
  <si>
    <t xml:space="preserve"> 244 </t>
  </si>
  <si>
    <t xml:space="preserve"> 00039391 </t>
  </si>
  <si>
    <t>LUMINARIA LED REFLETOR RETANGULAR BIVOLT, LUZ BRANCA, 50 W</t>
  </si>
  <si>
    <t xml:space="preserve"> 245 </t>
  </si>
  <si>
    <t xml:space="preserve"> 00000340 </t>
  </si>
  <si>
    <t>ARAME FARPADO GALVANIZADO, 16 BWG (1,65 MM), CLASSE 250</t>
  </si>
  <si>
    <t xml:space="preserve"> 246 </t>
  </si>
  <si>
    <t xml:space="preserve"> 00003379 </t>
  </si>
  <si>
    <t>!EM PROCESSO DE DESATIVACAO! HASTE DE ATERRAMENTO EM ACO COM 3,00 M DE COMPRIMENTO E DN = 5/8", REVESTIDA COM BAIXA CAMADA DE COBRE, SEM CONECTOR</t>
  </si>
  <si>
    <t xml:space="preserve"> 247 </t>
  </si>
  <si>
    <t xml:space="preserve"> 00034621 </t>
  </si>
  <si>
    <t>CABO FLEXIVEL PVC 750 V, 3 CONDUTORES DE 4,0 MM2</t>
  </si>
  <si>
    <t xml:space="preserve"> 248 </t>
  </si>
  <si>
    <t xml:space="preserve"> 00010556 </t>
  </si>
  <si>
    <t>PORTA DE MADEIRA, FOLHA MEDIA (NBR 15930) DE 900 X 2100 MM, DE 35 MM A 40 MM DE ESPESSURA, NUCLEO SEMI-SOLIDO (SARRAFEADO), CAPA LISA EM HDF, ACABAMENTO EM PRIMER PARA PINTURA</t>
  </si>
  <si>
    <t xml:space="preserve"> 249 </t>
  </si>
  <si>
    <t xml:space="preserve"> 00021141 </t>
  </si>
  <si>
    <t>TELA DE ACO SOLDADA NERVURADA, CA-60, Q-92, (1,48 KG/M2), DIAMETRO DO FIO = 4,2 MM, LARGURA = 2,45 X 60 M DE COMPRIMENTO, ESPACAMENTO DA MALHA = 15  X 15 CM</t>
  </si>
  <si>
    <t xml:space="preserve"> 250 </t>
  </si>
  <si>
    <t xml:space="preserve"> 00010555 </t>
  </si>
  <si>
    <t>PORTA DE MADEIRA, FOLHA MEDIA (NBR 15930) DE 800 X 2100 MM, DE 35 MM A 40 MM DE ESPESSURA, NUCLEO SEMI-SOLIDO (SARRAFEADO), CAPA LISA EM HDF, ACABAMENTO EM PRIMER PARA PINTURA</t>
  </si>
  <si>
    <t xml:space="preserve"> 251 </t>
  </si>
  <si>
    <t xml:space="preserve"> 00020111 </t>
  </si>
  <si>
    <t>FITA ISOLANTE ADESIVA ANTICHAMA, USO ATE 750 V, EM ROLO DE 19 MM X 20 M</t>
  </si>
  <si>
    <t xml:space="preserve"> 252 </t>
  </si>
  <si>
    <t xml:space="preserve"> 00000546 </t>
  </si>
  <si>
    <t>BARRA DE FERRO CHATA, RETANGULAR (QUALQUER BITOLA)</t>
  </si>
  <si>
    <t xml:space="preserve"> 253 </t>
  </si>
  <si>
    <t xml:space="preserve"> 00034384 </t>
  </si>
  <si>
    <t>VIDRO PLANO ARAMADO E = 6 MM - SEM COLOCACAO</t>
  </si>
  <si>
    <t xml:space="preserve"> 254 </t>
  </si>
  <si>
    <t xml:space="preserve"> 00000184 </t>
  </si>
  <si>
    <t>BATENTE / PORTAL / ADUELA / MARCO EM MADEIRA MACICA COM REBAIXO, E = *3* CM, L = *14* CM, PARA PORTAS DE  GIRO DE *60 CM A 120* CM  X *210* CM, PINUS / EUCALIPTO / VIROLA OU EQUIVALENTE DA REGIAO (NAO INCLUI ALIZARES)</t>
  </si>
  <si>
    <t xml:space="preserve"> 255 </t>
  </si>
  <si>
    <t xml:space="preserve"> 00039247 </t>
  </si>
  <si>
    <t>ELETRODUTO/DUTO PEAD FLEXIVEL PAREDE SIMPLES, CORRUGACAO HELICOIDAL, COR PRETA, SEM ROSCA, DE 1 1/4", PARA CABEAMENTO SUBTERRANEO (NBR 15715)</t>
  </si>
  <si>
    <t xml:space="preserve"> 256 </t>
  </si>
  <si>
    <t xml:space="preserve"> 00013415 </t>
  </si>
  <si>
    <t>TORNEIRA DE MESA PARA LAVATORIO, FIXA, CROMADA, PADRAO POPULAR, 1/2 " OU 3/4 " (REF 1193)</t>
  </si>
  <si>
    <t xml:space="preserve"> 257 </t>
  </si>
  <si>
    <t xml:space="preserve"> 00004374 </t>
  </si>
  <si>
    <t>BUCHA DE NYLON SEM ABA S10</t>
  </si>
  <si>
    <t xml:space="preserve"> 258 </t>
  </si>
  <si>
    <t xml:space="preserve"> 00020007 </t>
  </si>
  <si>
    <t>GUARNICAO / ALIZAR / VISTA LISA EM MADEIRA MACICA, PARA PORTA , E = *1* CM, L = *5* CM,  PINUS /EUCALIPTO / VIROLA OU EQUIVALENTE DA REGIAO</t>
  </si>
  <si>
    <t xml:space="preserve"> 259 </t>
  </si>
  <si>
    <t xml:space="preserve"> 00039389 </t>
  </si>
  <si>
    <t>LUMINARIA LED REFLETOR RETANGULAR BIVOLT, LUZ BRANCA, 10 W</t>
  </si>
  <si>
    <t xml:space="preserve"> 260 </t>
  </si>
  <si>
    <t xml:space="preserve"> 00037458 </t>
  </si>
  <si>
    <t>MANGUEIRA CRISTAL, LISA, PVC TRANSPARENTE, 1/2" X 2 MM</t>
  </si>
  <si>
    <t xml:space="preserve"> 261 </t>
  </si>
  <si>
    <t xml:space="preserve"> 00002510 </t>
  </si>
  <si>
    <t>RELE FOTOELETRICO INTERNO E EXTERNO BIVOLT 1000 W, DE CONECTOR, SEM BASE</t>
  </si>
  <si>
    <t xml:space="preserve"> 262 </t>
  </si>
  <si>
    <t xml:space="preserve"> 00001338 </t>
  </si>
  <si>
    <t>CHAPA DE LAMINADO MELAMINICO, LISO BRILHANTE, DE *1,25 X 3,08* M, E = 0,8 MM</t>
  </si>
  <si>
    <t xml:space="preserve"> 263 </t>
  </si>
  <si>
    <t xml:space="preserve"> 00043130 </t>
  </si>
  <si>
    <t>ARAME GALVANIZADO 12 BWG, D = 2,76 MM (0,048 KG/M) OU 14 BWG, D = 2,11 MM (0,026 KG/M)</t>
  </si>
  <si>
    <t xml:space="preserve"> 264 </t>
  </si>
  <si>
    <t xml:space="preserve"> 00039418 </t>
  </si>
  <si>
    <t>PERFIL GUIA, FORMATO U, EM ACO ZINCADO, PARA ESTRUTURA PAREDE DRYWALL, E = 0,5 MM, 48  X 3000 MM (L X C)</t>
  </si>
  <si>
    <t xml:space="preserve"> 265 </t>
  </si>
  <si>
    <t xml:space="preserve"> 00009867 </t>
  </si>
  <si>
    <t>TUBO PVC, SOLDAVEL, DN 20 MM, AGUA FRIA (NBR-5648)</t>
  </si>
  <si>
    <t xml:space="preserve"> 266 </t>
  </si>
  <si>
    <t xml:space="preserve"> 00002565 </t>
  </si>
  <si>
    <t>CONDULETE DE ALUMINIO TIPO E, PARA ELETRODUTO ROSCAVEL DE 3/4", COM TAMPA CEGA</t>
  </si>
  <si>
    <t xml:space="preserve"> 267 </t>
  </si>
  <si>
    <t xml:space="preserve"> 00034602 </t>
  </si>
  <si>
    <t>CABO FLEXIVEL PVC 750 V, 2 CONDUTORES DE 1,5 MM2</t>
  </si>
  <si>
    <t xml:space="preserve"> 00002580 </t>
  </si>
  <si>
    <t>CONDULETE DE ALUMINIO TIPO X, PARA ELETRODUTO ROSCAVEL DE 3/4", COM TAMPA CEGA</t>
  </si>
  <si>
    <t xml:space="preserve"> 268 </t>
  </si>
  <si>
    <t xml:space="preserve"> 00038076 </t>
  </si>
  <si>
    <t>TOMADAS (2 MODULOS) 2P+T 10A, 250V, CONJUNTO MONTADO PARA EMBUTIR 4" X 2" (PLACA + SUPORTE + MODULOS)</t>
  </si>
  <si>
    <t xml:space="preserve"> 00039344 </t>
  </si>
  <si>
    <t>CONDULETE EM PVC, TIPO "X", SEM TAMPA, DE 3/4"</t>
  </si>
  <si>
    <t xml:space="preserve"> 269 </t>
  </si>
  <si>
    <t xml:space="preserve"> 00037950 </t>
  </si>
  <si>
    <t>JOELHO PVC, SOLDAVEL, PB, 90 GRAUS, DN 150 MM, PARA ESGOTO PREDIAL</t>
  </si>
  <si>
    <t xml:space="preserve"> 00014053 </t>
  </si>
  <si>
    <t>CONDULETE DE ALUMINIO TIPO B, PARA ELETRODUTO ROSCAVEL DE 3/4", COM TAMPA CEGA</t>
  </si>
  <si>
    <t xml:space="preserve"> 270 </t>
  </si>
  <si>
    <t xml:space="preserve"> 00039805 </t>
  </si>
  <si>
    <t>QUADRO DE DISTRIBUICAO, EM PVC, DE EMBUTIR, COM BARRAMENTO TERRA / NEUTRO, PARA 12 DISJUNTORES NEMA OU 16 DISJUNTORES DIN</t>
  </si>
  <si>
    <t xml:space="preserve"> 271 </t>
  </si>
  <si>
    <t xml:space="preserve"> 00012815 </t>
  </si>
  <si>
    <t>FITA CREPE ROLO DE 25 MM X 50 M</t>
  </si>
  <si>
    <t xml:space="preserve"> 272 </t>
  </si>
  <si>
    <t xml:space="preserve"> 00034665 </t>
  </si>
  <si>
    <t>CHAPA DE MDF BRANCO LISO 2 FACES, E = 18 MM, DE *2,75 X 1,85* M</t>
  </si>
  <si>
    <t xml:space="preserve"> 273 </t>
  </si>
  <si>
    <t xml:space="preserve"> 00002559 </t>
  </si>
  <si>
    <t>CONDULETE DE ALUMINIO TIPO C, PARA ELETRODUTO ROSCAVEL DE 3/4", COM TAMPA CEGA</t>
  </si>
  <si>
    <t xml:space="preserve"> 274 </t>
  </si>
  <si>
    <t xml:space="preserve"> 00037952 </t>
  </si>
  <si>
    <t>JOELHO PVC, SOLDAVEL, PB, 45 GRAUS, DN 150 MM, PARA ESGOTO PREDIAL</t>
  </si>
  <si>
    <t xml:space="preserve"> 275 </t>
  </si>
  <si>
    <t xml:space="preserve"> 00037329 </t>
  </si>
  <si>
    <t>REJUNTE EPOXI, QUALQUER COR</t>
  </si>
  <si>
    <t xml:space="preserve"> 276 </t>
  </si>
  <si>
    <t xml:space="preserve"> 00010506 </t>
  </si>
  <si>
    <t>VIDRO TEMPERADO INCOLOR E = 8 MM, SEM COLOCACAO</t>
  </si>
  <si>
    <t xml:space="preserve"> 277 </t>
  </si>
  <si>
    <t xml:space="preserve"> 00002685 </t>
  </si>
  <si>
    <t>ELETRODUTO DE PVC RIGIDO ROSCAVEL DE 1 ", SEM LUVA</t>
  </si>
  <si>
    <t xml:space="preserve"> 278 </t>
  </si>
  <si>
    <t xml:space="preserve"> 00038676 </t>
  </si>
  <si>
    <t>LUVA SIMPLES, PVC, SOLDAVEL, DN 150 MM, SERIE NORMAL, PARA ESGOTO PREDIAL</t>
  </si>
  <si>
    <t xml:space="preserve"> 279 </t>
  </si>
  <si>
    <t xml:space="preserve"> 00043059 </t>
  </si>
  <si>
    <t>ACO CA-60, 4,2 MM, OU 5,0 MM, OU 6,0 MM, OU 7,0 MM, VERGALHAO</t>
  </si>
  <si>
    <t xml:space="preserve"> 280 </t>
  </si>
  <si>
    <t xml:space="preserve"> 00007602 </t>
  </si>
  <si>
    <t>TORNEIRA DE METAL AMARELO, PARA TANQUE / JARDIM, DE PAREDE, COM BICO PLASTICO, CANO CURTO, AREA EXTERNA, PADRAO POPULAR / USO GERAL, 1/2 " OU 3/4 " (REF 1128)</t>
  </si>
  <si>
    <t xml:space="preserve"> 00003847 </t>
  </si>
  <si>
    <t>LUVA DE CORRER PARA TUBO SOLDAVEL, PVC, 50 MM, PARA AGUA FRIA PREDIAL</t>
  </si>
  <si>
    <t xml:space="preserve"> 281 </t>
  </si>
  <si>
    <t xml:space="preserve"> 00039800 </t>
  </si>
  <si>
    <t>QUADRO DE DISTRIBUICAO, SEM BARRAMENTO, EM PVC, DE SOBREPOR, PARA 6 DISJUNTORES NEMA OU 8 DISJUNTORES DIN</t>
  </si>
  <si>
    <t xml:space="preserve"> 282 </t>
  </si>
  <si>
    <t xml:space="preserve"> 00039435 </t>
  </si>
  <si>
    <t>PARAFUSO DRY WALL, EM ACO FOSFATIZADO, CABECA TROMBETA E PONTA AGULHA (TA), COMPRIMENTO 25 MM</t>
  </si>
  <si>
    <t xml:space="preserve"> 283 </t>
  </si>
  <si>
    <t xml:space="preserve"> 00002633 </t>
  </si>
  <si>
    <t>CURVA 90 GRAUS, PARA ELETRODUTO, EM ACO GALVANIZADO ELETROLITICO, DIAMETRO DE 20 MM (3/4")</t>
  </si>
  <si>
    <t xml:space="preserve"> 284 </t>
  </si>
  <si>
    <t xml:space="preserve"> 00003148 </t>
  </si>
  <si>
    <t>FITA VEDA ROSCA EM ROLOS DE 18 MM X 50 M (L X C)</t>
  </si>
  <si>
    <t xml:space="preserve"> 285 </t>
  </si>
  <si>
    <t xml:space="preserve"> 00002674 </t>
  </si>
  <si>
    <t>ELETRODUTO DE PVC RIGIDO ROSCAVEL DE 3/4 ", SEM LUVA</t>
  </si>
  <si>
    <t xml:space="preserve"> 286 </t>
  </si>
  <si>
    <t xml:space="preserve"> 00043603 </t>
  </si>
  <si>
    <t>CADEADO SIMPLES, CORPO EM LATAO MACICO, COM LARGURA DE 50 MM E ALTURA DE APROX 40 MM, HASTE CEMENTADA EM ACO TEMPERADO COM DIAMETRO DE APROX 8,0 MM, INCLUINDO 2 CHAVES</t>
  </si>
  <si>
    <t xml:space="preserve"> 287 </t>
  </si>
  <si>
    <t xml:space="preserve"> 00005069 </t>
  </si>
  <si>
    <t>PREGO DE ACO POLIDO COM CABECA 17 X 27 (2 1/2 X 11)</t>
  </si>
  <si>
    <t xml:space="preserve"> 288 </t>
  </si>
  <si>
    <t xml:space="preserve"> 00003873 </t>
  </si>
  <si>
    <t>LUVA DE CORRER PARA TUBO SOLDAVEL, PVC, 25 MM, PARA AGUA FRIA PREDIAL</t>
  </si>
  <si>
    <t xml:space="preserve"> 289 </t>
  </si>
  <si>
    <t xml:space="preserve"> 00005068 </t>
  </si>
  <si>
    <t>PREGO DE ACO POLIDO COM CABECA 17 X 21 (2 X 11)</t>
  </si>
  <si>
    <t xml:space="preserve"> 290 </t>
  </si>
  <si>
    <t xml:space="preserve"> 00000135 </t>
  </si>
  <si>
    <t>ARGAMASSA POLIMERICA IMPERMEABILIZANTE SEMIFLEXIVEL, BICOMPONENTE (MEMBRANA IMPERMEABILIZANTE ACRILICA)</t>
  </si>
  <si>
    <t xml:space="preserve"> 291 </t>
  </si>
  <si>
    <t xml:space="preserve"> 00003143 </t>
  </si>
  <si>
    <t>FITA VEDA ROSCA EM ROLOS DE 18 MM X 25 M (L X C)</t>
  </si>
  <si>
    <t xml:space="preserve"> 292 </t>
  </si>
  <si>
    <t xml:space="preserve"> 00003768 </t>
  </si>
  <si>
    <t>LIXA EM FOLHA PARA FERRO, NUMERO 150</t>
  </si>
  <si>
    <t xml:space="preserve"> 293 </t>
  </si>
  <si>
    <t xml:space="preserve"> 00006148 </t>
  </si>
  <si>
    <t>SIFAO PLASTICO FLEXIVEL SAIDA VERTICAL PARA COLUNA LAVATORIO, 1 X 1.1/2 "</t>
  </si>
  <si>
    <t xml:space="preserve"> 294 </t>
  </si>
  <si>
    <t xml:space="preserve"> 00003503 </t>
  </si>
  <si>
    <t>JOELHO, PVC SOLDAVEL, 45 GRAUS, 50 MM, PARA AGUA FRIA PREDIAL</t>
  </si>
  <si>
    <t xml:space="preserve"> 295 </t>
  </si>
  <si>
    <t xml:space="preserve"> 00005085 </t>
  </si>
  <si>
    <t>CADEADO SIMPLES, CORPO EM LATAO MACICO, COM LARGURA DE 35 MM E ALTURA DE APROX 30 MM, HASTE CEMENTADA (NAO LONGA), EM ACO TEMPERADO COM DIAMETRO DE APROX 6,0 MM, INCLUINDO 2 CHAVES</t>
  </si>
  <si>
    <t xml:space="preserve"> 296 </t>
  </si>
  <si>
    <t xml:space="preserve"> 00003870 </t>
  </si>
  <si>
    <t>LUVA SOLDAVEL COM BUCHA DE LATAO, PVC, 25 MM X 3/4"</t>
  </si>
  <si>
    <t xml:space="preserve"> 297 </t>
  </si>
  <si>
    <t xml:space="preserve"> 00003767 </t>
  </si>
  <si>
    <t>LIXA EM FOLHA PARA PAREDE OU MADEIRA, NUMERO 120, COR VERMELHA</t>
  </si>
  <si>
    <t xml:space="preserve"> 298 </t>
  </si>
  <si>
    <t xml:space="preserve"> 00039712 </t>
  </si>
  <si>
    <t>TUBO DE ESPUMA DE POLIETILENO EXPANDIDO FLEXIVEL PARA ISOLAMENTO TERMICO DE TUBULACAO DE AR CONDICIONADO, AGUA QUENTE,  DN 1/2", E= 10 MM</t>
  </si>
  <si>
    <t xml:space="preserve"> 299 </t>
  </si>
  <si>
    <t xml:space="preserve"> 00039716 </t>
  </si>
  <si>
    <t>TUBO DE ESPUMA DE POLIETILENO EXPANDIDO FLEXIVEL PARA ISOLAMENTO TERMICO DE TUBULACAO DE AR CONDICIONADO, AGUA QUENTE,  DN 3/8", E= 10 MM</t>
  </si>
  <si>
    <t xml:space="preserve"> 300 </t>
  </si>
  <si>
    <t xml:space="preserve"> 00039718 </t>
  </si>
  <si>
    <t>TUBO DE ESPUMA DE POLIETILENO EXPANDIDO FLEXIVEL PARA ISOLAMENTO TERMICO DE TUBULACAO DE AR CONDICIONADO, AGUA QUENTE,  DN 7/8", E= 10 MM</t>
  </si>
  <si>
    <t xml:space="preserve"> 301 </t>
  </si>
  <si>
    <t xml:space="preserve"> 00003874 </t>
  </si>
  <si>
    <t>LUVA SOLDAVEL COM BUCHA DE LATAO, PVC, 25 MM X 1/2"</t>
  </si>
  <si>
    <t xml:space="preserve"> 302 </t>
  </si>
  <si>
    <t xml:space="preserve"> 00039713 </t>
  </si>
  <si>
    <t>TUBO DE ESPUMA DE POLIETILENO EXPANDIDO FLEXIVEL PARA ISOLAMENTO TERMICO DE TUBULACAO DE AR CONDICIONADO, AGUA QUENTE,  DN 1/4", E= 10 MM</t>
  </si>
  <si>
    <t xml:space="preserve"> 303 </t>
  </si>
  <si>
    <t xml:space="preserve"> 00007135 </t>
  </si>
  <si>
    <t>TE PVC, SOLDAVEL, COM ROSCA NA BOLSA CENTRAL, 90 GRAUS, 25 MM X 1/2", PARA AGUA FRIA PREDIAL</t>
  </si>
  <si>
    <t xml:space="preserve"> 304 </t>
  </si>
  <si>
    <t xml:space="preserve"> 00003315 </t>
  </si>
  <si>
    <t>GESSO EM PO PARA REVESTIMENTOS/MOLDURAS/SANCAS E USO GERAL</t>
  </si>
  <si>
    <t xml:space="preserve"> 305 </t>
  </si>
  <si>
    <t xml:space="preserve"> 00003529 </t>
  </si>
  <si>
    <t>JOELHO PVC, SOLDAVEL, 90 GRAUS, 25 MM, PARA AGUA FRIA PREDIAL</t>
  </si>
  <si>
    <t xml:space="preserve"> 306 </t>
  </si>
  <si>
    <t xml:space="preserve"> 00011552 </t>
  </si>
  <si>
    <t>PERFIL U DE ABAS IGUAIS, EM ALUMINIO, 1/2" (1,27 X 1,27 CM), PARA PORTA OU JANELA DE CORRER</t>
  </si>
  <si>
    <t xml:space="preserve"> 307 </t>
  </si>
  <si>
    <t xml:space="preserve"> 00004229 </t>
  </si>
  <si>
    <t>GRAXA LUBRIFICANTE</t>
  </si>
  <si>
    <t xml:space="preserve"> 308 </t>
  </si>
  <si>
    <t xml:space="preserve"> 00003542 </t>
  </si>
  <si>
    <t>JOELHO PVC, SOLDAVEL, 90 GRAUS, 20 MM, PARA AGUA FRIA PREDIAL</t>
  </si>
  <si>
    <t xml:space="preserve"> 309 </t>
  </si>
  <si>
    <t xml:space="preserve"> 00003509 </t>
  </si>
  <si>
    <t>JOELHO PVC, SOLDAVEL, PB, 90 GRAUS, DN 75 MM, PARA ESGOTO PREDIAL</t>
  </si>
  <si>
    <t xml:space="preserve"> 310 </t>
  </si>
  <si>
    <t xml:space="preserve"> 00038066 </t>
  </si>
  <si>
    <t>PULSADOR CAMPAINHA 10A, 250V, CONJUNTO MONTADO PARA EMBUTIR 4" X 2" (PLACA + SUPORTE + MODULO)</t>
  </si>
  <si>
    <t xml:space="preserve"> 311 </t>
  </si>
  <si>
    <t xml:space="preserve"> 00003531 </t>
  </si>
  <si>
    <t>JOELHO PVC,  SOLDAVEL COM ROSCA, 90 GRAUS, 25 MM X 1/2", PARA AGUA FRIA PREDIAL</t>
  </si>
  <si>
    <t xml:space="preserve"> 312 </t>
  </si>
  <si>
    <t xml:space="preserve"> 00037454 </t>
  </si>
  <si>
    <t>MANGUEIRA CRISTAL, LISA, PVC TRANSPARENTE, 1/4" X1 MM</t>
  </si>
  <si>
    <t xml:space="preserve"> 313 </t>
  </si>
  <si>
    <t xml:space="preserve"> 00003500 </t>
  </si>
  <si>
    <t>JOELHO, PVC SOLDAVEL, 45 GRAUS, 25 MM, PARA AGUA FRIA PREDIAL</t>
  </si>
  <si>
    <t xml:space="preserve"> 314 </t>
  </si>
  <si>
    <t xml:space="preserve"> 00037949 </t>
  </si>
  <si>
    <t>JOELHO PVC, SOLDAVEL, PB, 90 GRAUS, DN 40 MM, PARA ESGOTO PREDIAL</t>
  </si>
  <si>
    <t xml:space="preserve"> 315 </t>
  </si>
  <si>
    <t xml:space="preserve"> 00037951 </t>
  </si>
  <si>
    <t>JOELHO PVC, SOLDAVEL, PB, 45 GRAUS, DN 40 MM, PARA ESGOTO PREDIAL</t>
  </si>
  <si>
    <t xml:space="preserve"> 00000834 </t>
  </si>
  <si>
    <t>BUCHA DE REDUCAO DE PVC, SOLDAVEL, LONGA, COM 40 X 25 MM, PARA AGUA FRIA PREDIAL</t>
  </si>
  <si>
    <t xml:space="preserve"> 316 </t>
  </si>
  <si>
    <t xml:space="preserve"> 00003518 </t>
  </si>
  <si>
    <t>JOELHO PVC, SOLDAVEL, PB, 45 GRAUS, DN 50 MM, PARA ESGOTO PREDIAL</t>
  </si>
  <si>
    <t xml:space="preserve"> 317 </t>
  </si>
  <si>
    <t xml:space="preserve"> 00044396 </t>
  </si>
  <si>
    <t xml:space="preserve"> 318 </t>
  </si>
  <si>
    <t xml:space="preserve"> 00043651 </t>
  </si>
  <si>
    <t>MASSA ACRILICA PARA SUPERFICIES INTERNAS E EXTERNAS</t>
  </si>
  <si>
    <t xml:space="preserve"> 319 </t>
  </si>
  <si>
    <t xml:space="preserve"> 00043626 </t>
  </si>
  <si>
    <t>MASSA CORRIDA PARA SUPERFICIES DE AMBIENTES INTERNOS</t>
  </si>
  <si>
    <t>ADAPTADO DOS DADOS DO CADERNO TÉCNICO - VIGILÂNCIA - 2019 - DISTRITO FEDERAL</t>
  </si>
  <si>
    <t>PROJETISTA</t>
  </si>
  <si>
    <t>3185-10</t>
  </si>
  <si>
    <t>Trena metálica, 5m, 25mm</t>
  </si>
  <si>
    <t>Trena metálica, 5m, 25mm.</t>
  </si>
  <si>
    <t>Desempenadeira de aço/lisa dentada</t>
  </si>
  <si>
    <t>Cortador de azulejos/cerâmicos cortag</t>
  </si>
  <si>
    <t>SBC 02/2022 - 88815</t>
  </si>
  <si>
    <t>Evento</t>
  </si>
  <si>
    <t>TOTAIS</t>
  </si>
  <si>
    <t>Quantitativo (A1)</t>
  </si>
  <si>
    <t>Valor Mensal (A3)</t>
  </si>
  <si>
    <t>Valor Anual (A4)</t>
  </si>
  <si>
    <t>Camiseta unisex, malha 100% algodão,  manga curta, com estampa da logomarca da empresa</t>
  </si>
  <si>
    <t>Jaleco em brim manga curta, com logomarca bordado no bolso superior</t>
  </si>
  <si>
    <t>CUSTO UNITÁRIO</t>
  </si>
  <si>
    <t>CUSTO TOTAL</t>
  </si>
  <si>
    <t>QTD. ESTIMADA ANUAL</t>
  </si>
  <si>
    <t>Bancos:</t>
  </si>
  <si>
    <t>B.D.I.:</t>
  </si>
  <si>
    <t>Custo Unit</t>
  </si>
  <si>
    <t>Custo Unit c/ BDI</t>
  </si>
  <si>
    <t>Valor Total Previsto</t>
  </si>
  <si>
    <t>Total Estimado Anual</t>
  </si>
  <si>
    <t>Total Total Estimado sem BDI</t>
  </si>
  <si>
    <t>Total Estimado Mensal</t>
  </si>
  <si>
    <t>Qtd</t>
  </si>
  <si>
    <t>R$, unit</t>
  </si>
  <si>
    <t>R$, total</t>
  </si>
  <si>
    <t>ELÉTRICA/ REDES/ ELETROMECÂNICO</t>
  </si>
  <si>
    <t>Adotado 0,25% a.m. (O coeficientes adotado foi de 6x10-5, com base no TCPO (Ed. Pini) para equipamentos de pequeno porte ( 1,5HP), com utilização, em média, de 83 h/mês.)</t>
  </si>
  <si>
    <t>C.1</t>
  </si>
  <si>
    <t>C.2</t>
  </si>
  <si>
    <t>C.3</t>
  </si>
  <si>
    <t>C.4</t>
  </si>
  <si>
    <t>Unidade</t>
  </si>
  <si>
    <t>unidade</t>
  </si>
  <si>
    <t xml:space="preserve"> 320 </t>
  </si>
  <si>
    <t xml:space="preserve"> 00012038 </t>
  </si>
  <si>
    <t>QUADRO DE DISTRIBUICAO COM BARRAMENTO TRIFASICO, DE SOBREPOR, EM CHAPA DE ACO GALVANIZADO, PARA 18 DISJUNTORES DIN, 100 A</t>
  </si>
  <si>
    <t xml:space="preserve"> 321 </t>
  </si>
  <si>
    <t xml:space="preserve"> 00001185 </t>
  </si>
  <si>
    <t>CAP PVC, SOLDAVEL, 25 MM, PARA AGUA FRIA PREDIAL</t>
  </si>
  <si>
    <t xml:space="preserve"> 322 </t>
  </si>
  <si>
    <t xml:space="preserve"> 00003897 </t>
  </si>
  <si>
    <t>LUVA SIMPLES, PVC, SOLDAVEL, DN 40 MM, SERIE NORMAL, PARA ESGOTO PREDIAL</t>
  </si>
  <si>
    <t xml:space="preserve"> 323 </t>
  </si>
  <si>
    <t xml:space="preserve"> 00005072 </t>
  </si>
  <si>
    <t>PREGO DE ACO POLIDO COM CABECA 10 X 11 (1 X 17)</t>
  </si>
  <si>
    <t xml:space="preserve"> 324 </t>
  </si>
  <si>
    <t xml:space="preserve"> 00001380 </t>
  </si>
  <si>
    <t>CIMENTO BRANCO</t>
  </si>
  <si>
    <t xml:space="preserve"> 325 </t>
  </si>
  <si>
    <t xml:space="preserve"> 00039026 </t>
  </si>
  <si>
    <t>PREGO DE ACO POLIDO SEM CABECA 15 X 15 (1 1/4 X 13)</t>
  </si>
  <si>
    <t xml:space="preserve"> 326 </t>
  </si>
  <si>
    <t xml:space="preserve"> 00034664 </t>
  </si>
  <si>
    <t>CHAPA DE MDF BRANCO LISO 2 FACES, E = 15 MM, DE *2,75 X 1,85* M</t>
  </si>
  <si>
    <t xml:space="preserve"> 327 </t>
  </si>
  <si>
    <t xml:space="preserve"> 00020250 </t>
  </si>
  <si>
    <t>SISAL EM FIBRA</t>
  </si>
  <si>
    <t xml:space="preserve"> 328 </t>
  </si>
  <si>
    <t xml:space="preserve"> 00037588 </t>
  </si>
  <si>
    <t>VALVULA DE ESCOAMENTO PARA TANQUE, EM METAL CROMADO, 1.1/2 ", SEM LADRAO, COM TAMPAO PLASTICO</t>
  </si>
  <si>
    <t xml:space="preserve"> 329 </t>
  </si>
  <si>
    <t xml:space="preserve"> 00020042 </t>
  </si>
  <si>
    <t>REDUCAO EXCENTRICA PVC P/ ESG PREDIAL DN 75 X 50MM</t>
  </si>
  <si>
    <t xml:space="preserve"> 330 </t>
  </si>
  <si>
    <t xml:space="preserve"> 00000404 </t>
  </si>
  <si>
    <t>FITA ISOLANTE DE BORRACHA AUTOFUSAO, USO ATE 69 KV (ALTA TENSAO)</t>
  </si>
  <si>
    <t xml:space="preserve"> 331 </t>
  </si>
  <si>
    <t xml:space="preserve"> 00039430 </t>
  </si>
  <si>
    <t>PENDURAL OU PRESILHA REGULADORA, EM ACO GALVANIZADO, COM CORPO, MOLA E REBITE, PARA PERFIL TIPO CANALETA DE ESTRUTURA EM FORROS DRYWALL</t>
  </si>
  <si>
    <t xml:space="preserve"> 332 </t>
  </si>
  <si>
    <t xml:space="preserve"> 00043132 </t>
  </si>
  <si>
    <t>ARAME RECOZIDO 16 BWG, D = 1,65 MM (0,016 KG/M) OU 18 BWG, D = 1,25 MM (0,01 KG/M)</t>
  </si>
  <si>
    <t>SINAPI 06/2022 - 36153</t>
  </si>
  <si>
    <t>SINAPI 06/2022 - 38470</t>
  </si>
  <si>
    <t>SINAPI 06/2022 - 38399</t>
  </si>
  <si>
    <t>SINAPI 06/2022 - 00038380</t>
  </si>
  <si>
    <t>SINAPI 06/2022 - 00038384</t>
  </si>
  <si>
    <t>SINAPI 06/2022 - 000746</t>
  </si>
  <si>
    <t>SINAPI 06/2022 - 38468</t>
  </si>
  <si>
    <t>SINAPI 06/2022 - 38403</t>
  </si>
  <si>
    <t>SINAPI 06/2022 - 00038368</t>
  </si>
  <si>
    <t>SINAPI 06/2022 - 00038367</t>
  </si>
  <si>
    <t>SINAPI 06/2022 - 38390</t>
  </si>
  <si>
    <t>ENGENHEIRO ELETRICISTA</t>
  </si>
  <si>
    <t>ENGENHEIROS PROJETISTAS</t>
  </si>
  <si>
    <t>Mínimo de dias trabalhados</t>
  </si>
  <si>
    <t>1º quartil Acórdão 2622/2013 - TCU - Plenário</t>
  </si>
  <si>
    <t xml:space="preserve">SINAPI - 06/2022 - Distrito Federal
</t>
  </si>
  <si>
    <t>Alicate Amperímetro com Multímetro (valores True RMS) com bateria instalada, referência Minipa ou Fluke</t>
  </si>
  <si>
    <t>Capacímetro digital profissional 20mf, referência Minipa</t>
  </si>
  <si>
    <t>Conjunto Manifold R410A, R404A, R407C, R22, com mangueira 150 cm, 2 manômetros e bomba de vácuo</t>
  </si>
  <si>
    <t>Alicate Amperímetro com Multímetro (valores True RMS) com bateria instalada Fluke</t>
  </si>
  <si>
    <t>Tesoura para cabista</t>
  </si>
  <si>
    <t>Alicate de decapar pluscable UTP, FTP</t>
  </si>
  <si>
    <t>Trena de fibra de vidro com 50 metros</t>
  </si>
  <si>
    <t>Jogo de chaves para tubos nº 24, 36 e 48 tipo grifo (dois jogos com 7 chaves cada)</t>
  </si>
  <si>
    <t>Martelo tipo bola 500 gramas</t>
  </si>
  <si>
    <t>Pistola de pintura MP260 com bico 1,3 mm HVLP com manômetro e maleta</t>
  </si>
  <si>
    <t>Jaleco de raspa com vaqueta</t>
  </si>
  <si>
    <t>Colher de pedreiro canto reto e redondo 6" e 8"</t>
  </si>
  <si>
    <t>Trena metálica, 10m, 25mm.</t>
  </si>
  <si>
    <t>Jogo de chave inglesa, ajustável, em aço, tamanho 6"</t>
  </si>
  <si>
    <t>Paquímetro profissional</t>
  </si>
  <si>
    <t>EMBASA 01/2022 J030000157</t>
  </si>
  <si>
    <t>Esmerilhadeira angular de 9" 220V Ref. Bosch 5500 RPM</t>
  </si>
  <si>
    <t>Jogo de chave inglesa, ajustável, em aço, 2 peças, tamanhos 10" e 12"</t>
  </si>
  <si>
    <t>Régua de alumínio 6 m x 50 mm x 25 mm</t>
  </si>
  <si>
    <t>SINAPI 06/2022 - 38379</t>
  </si>
  <si>
    <t>Talhadeira com punho de proteção 20 x 250 mm</t>
  </si>
  <si>
    <t>SINAPI 06/2022 - 38465</t>
  </si>
  <si>
    <t>SBC 06/2021 - 0046121</t>
  </si>
  <si>
    <t>Broxa retangular ATLAS 15 cm</t>
  </si>
  <si>
    <t>Linha de nylon 100 m</t>
  </si>
  <si>
    <t>EMBASA 01/2022 J020000058</t>
  </si>
  <si>
    <t>Desempenadeira de plástica 18 x 30</t>
  </si>
  <si>
    <t>Lápis para pedreiro/carpinteiro IRWIN</t>
  </si>
  <si>
    <t>SUDECAP 31.43.27</t>
  </si>
  <si>
    <t>Torquês armador 12", ref Tramontina</t>
  </si>
  <si>
    <t>SICRO3 M0413</t>
  </si>
  <si>
    <t>Ponteiro manual com empunhadura 16 x 300 mm</t>
  </si>
  <si>
    <t>SINAPI 06/2022 - 44496</t>
  </si>
  <si>
    <t>Maçarico portátil Turbotorch 2200 ºC com refil</t>
  </si>
  <si>
    <t>Desentupidor profissional manual de canos, calhas e esgoto com 15 a 20 m</t>
  </si>
  <si>
    <t>Desempenadeira lisa para grafiato</t>
  </si>
  <si>
    <t>Mangueira para nível 50m</t>
  </si>
  <si>
    <t>EMBASA 01/2022 J020000064</t>
  </si>
  <si>
    <t>Peneira para areia fina, média e grossa</t>
  </si>
  <si>
    <t>Pincel tipo trincheira 1,5", 2", 2,5" e 3"</t>
  </si>
  <si>
    <t>SBC 07/2022 - 13124</t>
  </si>
  <si>
    <t>Lixadeira roto-orbital. Marca de referência Bosch GEX 125-1 AE ou equivalente</t>
  </si>
  <si>
    <t>Enxadão estreito com cabo 150 cm</t>
  </si>
  <si>
    <t>SUDECAP 31.42.20</t>
  </si>
  <si>
    <t>Rolo para textura</t>
  </si>
  <si>
    <t>Escova de aço</t>
  </si>
  <si>
    <t>Alicate nivelador de piso</t>
  </si>
  <si>
    <t>Broca escariadora 8-10 mm - Kit com 5 unidades</t>
  </si>
  <si>
    <t>Grampeador pneumático com grampos 10 - 22 mm. Bosch ou Makita</t>
  </si>
  <si>
    <t>Pinador pneumático com pino, F10, F15, F25 e F45. Ref. Makita AF 505</t>
  </si>
  <si>
    <t>Trena metálica, 10m, 25mm</t>
  </si>
  <si>
    <t>Rolo de lã antigota</t>
  </si>
  <si>
    <t>Aspirador de pó potência mínima de 1600W</t>
  </si>
  <si>
    <t>SBC 12/2017 - 017945</t>
  </si>
  <si>
    <t>Terrômetro digital LCD, 3 pontos, com eletrodos</t>
  </si>
  <si>
    <t>ORSE 04/2022 - 12845</t>
  </si>
  <si>
    <t>Jogo de serra copo 11 serras 3/4 a 3" com base. Marca de referência Starrett 11041-s ou equivalente</t>
  </si>
  <si>
    <t>Câmera termográfica</t>
  </si>
  <si>
    <t>EMBASA 01/2022 - J040001350</t>
  </si>
  <si>
    <t xml:space="preserve">Soprador térmico </t>
  </si>
  <si>
    <t>Jogo de flangeador e alargador de tubo de cobre 1/8 à 7/8, 7 peças (1/8, 1/4, 1/2, 3/4, 3/8, 5/8 e 7/8) com cortador e chave catraca</t>
  </si>
  <si>
    <t>Conjunto flangeador excêntrico, dobrador, curvador, lacrador e cortador de tubo de cobre 1/8 a 3/4" com chave catraca, alargador e molas para curvas</t>
  </si>
  <si>
    <t>Termômetro penta</t>
  </si>
  <si>
    <t>Jogo de chave lima</t>
  </si>
  <si>
    <t>ORSE 05/2022 - 11275</t>
  </si>
  <si>
    <t>ORSE 05/2022 - 11461</t>
  </si>
  <si>
    <t>ORSE 05/2022 - 10578</t>
  </si>
  <si>
    <t>ORSE 05/2022 - 11265</t>
  </si>
  <si>
    <t>ORSE 05/2022 - 10577</t>
  </si>
  <si>
    <t>ORSE/SE 05/2022 - 01601</t>
  </si>
  <si>
    <t>ORSE 05/2022 - 11249</t>
  </si>
  <si>
    <t>ORSE 05/2022 - 4721</t>
  </si>
  <si>
    <t>ORSE 05/2022 - 8798</t>
  </si>
  <si>
    <t>ORSE 05/2022 - 11418</t>
  </si>
  <si>
    <t>ORSE 05/2022 - 11417</t>
  </si>
  <si>
    <t>ORSE 05/2022 - 11247</t>
  </si>
  <si>
    <t>SBC 07/2022 - 2499</t>
  </si>
  <si>
    <t>SBC 07/2022 - 44118</t>
  </si>
  <si>
    <t>SBC 07/2022 - 0449</t>
  </si>
  <si>
    <t>SBC 07/2022 - 000020</t>
  </si>
  <si>
    <t>SBC 07/2022 - 000770</t>
  </si>
  <si>
    <t>SBC 07/2022 - 45146</t>
  </si>
  <si>
    <t>SBC 07/2022 - 12760</t>
  </si>
  <si>
    <t>SBC 07/2022 - 07218</t>
  </si>
  <si>
    <t>SBC 07/2022 - 7818</t>
  </si>
  <si>
    <t>SBC 07/2022 - 62165</t>
  </si>
  <si>
    <t>SBC 07/2022 - 71662</t>
  </si>
  <si>
    <t>SBC 07/2022 - 65208</t>
  </si>
  <si>
    <t>SBC 07/2022 - 12765</t>
  </si>
  <si>
    <t>SBC 07/2022 - 065209</t>
  </si>
  <si>
    <t>SBC 07/2022 - 071395</t>
  </si>
  <si>
    <t>SCB 07/2022 - 7248</t>
  </si>
  <si>
    <t>SBC 07/2022 - 00024</t>
  </si>
  <si>
    <t>SBC 07/2022 - 004125</t>
  </si>
  <si>
    <t>SBC 07/2022 - 12758</t>
  </si>
  <si>
    <t>SBC 07/2022 - 12759</t>
  </si>
  <si>
    <t>SBC 07/2022 - 13119</t>
  </si>
  <si>
    <t>SBC 07/2022 - 13116</t>
  </si>
  <si>
    <t>SBC 07/2022 - 13120</t>
  </si>
  <si>
    <t>EMBASA 01/2022- J020000073</t>
  </si>
  <si>
    <t>EMBASA 01/2022 - J040001130</t>
  </si>
  <si>
    <t>EMBASA 01/2022 - J040001133</t>
  </si>
  <si>
    <t>EMBASA 01/2022 - J040001004</t>
  </si>
  <si>
    <t>EMBASA 01/2022 - J040001001</t>
  </si>
  <si>
    <t>EMBASA 01/2022 - J040001025</t>
  </si>
  <si>
    <t>EMBASA 01/2022 - J020000073</t>
  </si>
  <si>
    <t>EMBASA 01/2022 - J020000076</t>
  </si>
  <si>
    <t>EMBASA 01/2022 - J030000145</t>
  </si>
  <si>
    <t>EMBASA 01/2022 - J030000076</t>
  </si>
  <si>
    <t>EMBASA 01/2022 - J020000013</t>
  </si>
  <si>
    <t>EMBASA 01/2022 - J020000070</t>
  </si>
  <si>
    <t>EMBASA 01/2022 - J020000091</t>
  </si>
  <si>
    <t>IOPES 05/2022 - 830112</t>
  </si>
  <si>
    <t>SINAPI 06/2022 - 12893</t>
  </si>
  <si>
    <t>SINAPI 06/2022 - 36147</t>
  </si>
  <si>
    <t>SBC 07/2022 - 006565</t>
  </si>
  <si>
    <t>SBC 07/2022 - 007284</t>
  </si>
  <si>
    <t>SBC 07/2022 - 037522</t>
  </si>
  <si>
    <t>ORSE 05/2022 - 1651</t>
  </si>
  <si>
    <t>ORSE 05/2022 - 10596</t>
  </si>
  <si>
    <t>EMBASA 01/2022 - F020001019</t>
  </si>
  <si>
    <t>SIURB 01/2022 - 61042</t>
  </si>
  <si>
    <t>CCT 257/2022 - SINDUSCONxSTICOMBE, registrada em 17/05/2022</t>
  </si>
  <si>
    <t>Ocupação sem CCT, função de livre negociação. Pesquisa realizada no Portal Trabalha Brasil. A CCT 257/2022 - SINDUSCONxSTICOMBE, registrada em 17/05/2022, rege os demais benefícios.</t>
  </si>
  <si>
    <t>CCT 602/2021 - SINTEC DF x SINAECO registrada em 10/09/2021</t>
  </si>
  <si>
    <t>CCT 435/2022 - SEAC x SINTEC, registrada em 21/07/2022.</t>
  </si>
  <si>
    <t>352/2021 - SENGEDF x SINDUSCON registrada em 17/06/2021 e Resolução nº 397, de 11/08/1995 do CONFEA</t>
  </si>
  <si>
    <t>CCT 866/2019 - SIARQDF x SINAECO e Resolução CAU nº 150, de 22/09/2017</t>
  </si>
  <si>
    <t>RISCOS + DESPESA FINANCEIRA</t>
  </si>
  <si>
    <t>TÉCNICO EM ELETROTÉCNICA E ELETROMECÂNICA (TÉCNICO EM MANUTENÇÃO DE GRUPO GERADOR - 72 HORAS MENSAIS)</t>
  </si>
  <si>
    <t>Luva de couro de proteção para luva isolante</t>
  </si>
  <si>
    <t>SINAPI 06/2022 - 12892</t>
  </si>
  <si>
    <t>Luva isolante de borracha Classe 2 17 kV</t>
  </si>
  <si>
    <t>-</t>
  </si>
  <si>
    <t>MERCADO</t>
  </si>
  <si>
    <t>PERFILADO PERFURADO SIMPLES 38 X 38 MM, CHAPA 22, 6 METROS</t>
  </si>
  <si>
    <t>ASFALTO PRONTO FRIO, SACO DE 25KG</t>
  </si>
  <si>
    <t>REDUTOR TIPO THINNER PARA ACABAMENTO (5 LITROS)</t>
  </si>
  <si>
    <t>ELETROCALHA PERFURADA 150 x 50 mm, PEÇA COM 3 METROS, SEM TAMPA, GALVANIZADO A FOGO, CHAPA #20</t>
  </si>
  <si>
    <t>FITA CREPE 50 mm x 50M</t>
  </si>
  <si>
    <t>CILINDRO DE GÁS R410a - 11,30 kg</t>
  </si>
  <si>
    <t>CILINDRO DE GÁS R22 - 13,61 kg</t>
  </si>
  <si>
    <t>LUBRIFICANTE WD-40 SPRAY, RÓTULO AZUL, 300 mL</t>
  </si>
  <si>
    <t>CABO PP 4x2,5 mm² 1kV PRETO</t>
  </si>
  <si>
    <t>CABO PP 4x6 mm² 1kV PRETO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</si>
</sst>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"/>
    <numFmt numFmtId="166" formatCode="&quot; R$ &quot;#,##0.00\ ;&quot;-R$ &quot;#,##0.00\ ;&quot; R$ -&quot;#\ ;@\ "/>
    <numFmt numFmtId="167" formatCode="&quot;R$&quot;\ #,##0.00"/>
    <numFmt numFmtId="168" formatCode="_(* #,##0.00_);_(* \(#,##0.00\);_(* &quot;-&quot;??_);_(@_)"/>
    <numFmt numFmtId="169" formatCode="_(&quot;R$ &quot;* #,##0.00_);_(&quot;R$ &quot;* \(#,##0.00\);_(&quot;R$ &quot;* &quot;-&quot;??_);_(@_)"/>
    <numFmt numFmtId="170" formatCode="0.0%"/>
    <numFmt numFmtId="171" formatCode="0.0000"/>
  </numFmts>
  <fonts count="41" x14ac:knownFonts="1">
    <font>
      <sz val="11"/>
      <color theme="1"/>
      <name val="Arial"/>
    </font>
    <font>
      <b/>
      <sz val="12"/>
      <color theme="1"/>
      <name val="Calibri"/>
    </font>
    <font>
      <sz val="12"/>
      <color theme="1"/>
      <name val="Calibri"/>
    </font>
    <font>
      <sz val="11"/>
      <color theme="1"/>
      <name val="Arial"/>
    </font>
    <font>
      <sz val="11"/>
      <color theme="1"/>
      <name val="Arial"/>
      <family val="2"/>
    </font>
    <font>
      <sz val="11"/>
      <color indexed="8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2"/>
      <color rgb="FF000000"/>
      <name val="Arial"/>
      <family val="2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color rgb="FF000000"/>
      <name val="Segoe UI"/>
      <family val="2"/>
      <charset val="1"/>
    </font>
    <font>
      <b/>
      <sz val="11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4"/>
      <color theme="1"/>
      <name val="Calibri Light"/>
      <family val="2"/>
    </font>
    <font>
      <sz val="12"/>
      <name val="Calibri Light"/>
      <family val="2"/>
    </font>
    <font>
      <sz val="11"/>
      <color indexed="8"/>
      <name val="Calibri Light"/>
      <family val="2"/>
    </font>
    <font>
      <sz val="12"/>
      <color rgb="FF000000"/>
      <name val="Calibri Light"/>
      <family val="2"/>
    </font>
    <font>
      <sz val="12"/>
      <color indexed="8"/>
      <name val="Calibri Light"/>
      <family val="2"/>
    </font>
    <font>
      <b/>
      <sz val="10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b/>
      <sz val="10"/>
      <color theme="1"/>
      <name val="Calibri Light"/>
      <family val="2"/>
    </font>
    <font>
      <i/>
      <sz val="12"/>
      <color theme="1"/>
      <name val="Calibri Light"/>
      <family val="2"/>
    </font>
    <font>
      <sz val="11"/>
      <name val="Calibri Light"/>
      <family val="2"/>
    </font>
    <font>
      <sz val="10"/>
      <name val="Calibri Light"/>
      <family val="2"/>
    </font>
    <font>
      <sz val="10"/>
      <color rgb="FF000000"/>
      <name val="Calibri Light"/>
      <family val="2"/>
    </font>
    <font>
      <b/>
      <sz val="9"/>
      <color indexed="81"/>
      <name val="Segoe UI"/>
      <family val="2"/>
    </font>
    <font>
      <sz val="10"/>
      <color indexed="10"/>
      <name val="Calibri Light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8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166" fontId="5" fillId="0" borderId="0"/>
    <xf numFmtId="9" fontId="5" fillId="0" borderId="0"/>
    <xf numFmtId="9" fontId="6" fillId="0" borderId="0" applyFill="0" applyBorder="0" applyAlignment="0" applyProtection="0"/>
    <xf numFmtId="0" fontId="6" fillId="0" borderId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2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81">
    <xf numFmtId="0" fontId="0" fillId="0" borderId="0" xfId="0" applyFont="1" applyAlignment="1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0" fillId="0" borderId="0" xfId="0" applyFont="1" applyAlignment="1"/>
    <xf numFmtId="0" fontId="6" fillId="0" borderId="0" xfId="7" applyAlignment="1">
      <alignment vertical="center"/>
    </xf>
    <xf numFmtId="49" fontId="7" fillId="0" borderId="0" xfId="7" applyNumberFormat="1" applyFont="1" applyAlignment="1">
      <alignment vertical="center"/>
    </xf>
    <xf numFmtId="0" fontId="9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2" fillId="0" borderId="0" xfId="10"/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2" fontId="18" fillId="0" borderId="0" xfId="0" applyNumberFormat="1" applyFont="1" applyAlignment="1">
      <alignment vertical="center"/>
    </xf>
    <xf numFmtId="165" fontId="18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2" fillId="0" borderId="0" xfId="10"/>
    <xf numFmtId="0" fontId="0" fillId="0" borderId="0" xfId="0" applyFont="1" applyAlignment="1"/>
    <xf numFmtId="0" fontId="18" fillId="0" borderId="0" xfId="0" applyFont="1" applyAlignment="1">
      <alignment vertical="center"/>
    </xf>
    <xf numFmtId="0" fontId="21" fillId="0" borderId="0" xfId="0" applyFont="1" applyAlignment="1"/>
    <xf numFmtId="0" fontId="20" fillId="2" borderId="9" xfId="0" applyFont="1" applyFill="1" applyBorder="1" applyAlignment="1">
      <alignment horizontal="center" vertical="center"/>
    </xf>
    <xf numFmtId="165" fontId="23" fillId="2" borderId="13" xfId="0" applyNumberFormat="1" applyFont="1" applyFill="1" applyBorder="1" applyAlignment="1">
      <alignment horizontal="center" vertical="center"/>
    </xf>
    <xf numFmtId="171" fontId="22" fillId="0" borderId="17" xfId="0" applyNumberFormat="1" applyFont="1" applyBorder="1" applyAlignment="1">
      <alignment horizontal="center" vertical="center"/>
    </xf>
    <xf numFmtId="171" fontId="22" fillId="0" borderId="22" xfId="0" applyNumberFormat="1" applyFont="1" applyBorder="1" applyAlignment="1">
      <alignment horizontal="center" vertical="center"/>
    </xf>
    <xf numFmtId="171" fontId="22" fillId="0" borderId="31" xfId="0" applyNumberFormat="1" applyFont="1" applyBorder="1" applyAlignment="1">
      <alignment horizontal="center" vertical="center"/>
    </xf>
    <xf numFmtId="171" fontId="22" fillId="0" borderId="20" xfId="0" applyNumberFormat="1" applyFont="1" applyBorder="1" applyAlignment="1">
      <alignment horizontal="center" vertical="center"/>
    </xf>
    <xf numFmtId="0" fontId="6" fillId="0" borderId="33" xfId="7" applyBorder="1" applyAlignment="1">
      <alignment vertical="center"/>
    </xf>
    <xf numFmtId="49" fontId="7" fillId="0" borderId="51" xfId="7" applyNumberFormat="1" applyFont="1" applyBorder="1" applyAlignment="1">
      <alignment vertical="center"/>
    </xf>
    <xf numFmtId="0" fontId="6" fillId="0" borderId="51" xfId="7" applyBorder="1" applyAlignment="1">
      <alignment vertical="center"/>
    </xf>
    <xf numFmtId="0" fontId="6" fillId="0" borderId="56" xfId="7" applyBorder="1" applyAlignment="1">
      <alignment vertical="center"/>
    </xf>
    <xf numFmtId="0" fontId="6" fillId="0" borderId="57" xfId="7" applyBorder="1" applyAlignment="1">
      <alignment vertical="center"/>
    </xf>
    <xf numFmtId="0" fontId="6" fillId="0" borderId="0" xfId="7" applyBorder="1" applyAlignment="1">
      <alignment vertical="center"/>
    </xf>
    <xf numFmtId="0" fontId="6" fillId="0" borderId="58" xfId="7" applyBorder="1" applyAlignment="1">
      <alignment vertical="center"/>
    </xf>
    <xf numFmtId="49" fontId="7" fillId="0" borderId="0" xfId="7" applyNumberFormat="1" applyFont="1" applyBorder="1" applyAlignment="1">
      <alignment vertical="center"/>
    </xf>
    <xf numFmtId="0" fontId="8" fillId="0" borderId="0" xfId="7" applyFont="1" applyBorder="1" applyAlignment="1">
      <alignment horizontal="justify" vertical="center"/>
    </xf>
    <xf numFmtId="0" fontId="9" fillId="0" borderId="57" xfId="7" applyFont="1" applyBorder="1" applyAlignment="1">
      <alignment vertical="center"/>
    </xf>
    <xf numFmtId="0" fontId="9" fillId="0" borderId="58" xfId="7" applyFont="1" applyBorder="1" applyAlignment="1">
      <alignment vertical="center"/>
    </xf>
    <xf numFmtId="0" fontId="10" fillId="0" borderId="57" xfId="7" applyFont="1" applyBorder="1" applyAlignment="1">
      <alignment vertical="center"/>
    </xf>
    <xf numFmtId="0" fontId="10" fillId="0" borderId="58" xfId="7" applyFont="1" applyBorder="1" applyAlignment="1">
      <alignment vertical="center"/>
    </xf>
    <xf numFmtId="0" fontId="6" fillId="0" borderId="32" xfId="7" applyBorder="1" applyAlignment="1">
      <alignment vertical="center"/>
    </xf>
    <xf numFmtId="49" fontId="7" fillId="0" borderId="50" xfId="7" applyNumberFormat="1" applyFont="1" applyBorder="1" applyAlignment="1">
      <alignment vertical="center"/>
    </xf>
    <xf numFmtId="0" fontId="6" fillId="0" borderId="50" xfId="7" applyBorder="1" applyAlignment="1">
      <alignment vertical="center"/>
    </xf>
    <xf numFmtId="0" fontId="6" fillId="0" borderId="59" xfId="7" applyBorder="1" applyAlignment="1">
      <alignment vertical="center"/>
    </xf>
    <xf numFmtId="0" fontId="21" fillId="0" borderId="33" xfId="0" applyFont="1" applyBorder="1" applyAlignment="1"/>
    <xf numFmtId="0" fontId="21" fillId="0" borderId="51" xfId="0" applyFont="1" applyBorder="1" applyAlignment="1"/>
    <xf numFmtId="0" fontId="21" fillId="0" borderId="56" xfId="0" applyFont="1" applyBorder="1" applyAlignment="1"/>
    <xf numFmtId="0" fontId="21" fillId="0" borderId="57" xfId="0" applyFont="1" applyBorder="1" applyAlignment="1"/>
    <xf numFmtId="0" fontId="21" fillId="0" borderId="58" xfId="0" applyFont="1" applyBorder="1" applyAlignment="1"/>
    <xf numFmtId="0" fontId="21" fillId="0" borderId="32" xfId="0" applyFont="1" applyBorder="1" applyAlignment="1"/>
    <xf numFmtId="0" fontId="21" fillId="0" borderId="50" xfId="0" applyFont="1" applyBorder="1" applyAlignment="1"/>
    <xf numFmtId="0" fontId="21" fillId="0" borderId="59" xfId="0" applyFont="1" applyBorder="1" applyAlignment="1"/>
    <xf numFmtId="0" fontId="21" fillId="0" borderId="0" xfId="3" applyFont="1"/>
    <xf numFmtId="10" fontId="21" fillId="0" borderId="0" xfId="2" applyNumberFormat="1" applyFont="1"/>
    <xf numFmtId="44" fontId="21" fillId="0" borderId="0" xfId="3" applyNumberFormat="1" applyFont="1"/>
    <xf numFmtId="10" fontId="22" fillId="0" borderId="27" xfId="6" applyNumberFormat="1" applyFont="1" applyBorder="1" applyAlignment="1">
      <alignment horizontal="center" vertical="center"/>
    </xf>
    <xf numFmtId="0" fontId="21" fillId="0" borderId="0" xfId="3" applyFont="1" applyAlignment="1"/>
    <xf numFmtId="0" fontId="22" fillId="0" borderId="0" xfId="0" applyFont="1" applyBorder="1" applyAlignment="1"/>
    <xf numFmtId="0" fontId="21" fillId="0" borderId="33" xfId="3" applyFont="1" applyBorder="1"/>
    <xf numFmtId="0" fontId="21" fillId="0" borderId="51" xfId="3" applyFont="1" applyBorder="1" applyAlignment="1"/>
    <xf numFmtId="0" fontId="21" fillId="0" borderId="56" xfId="3" applyFont="1" applyBorder="1"/>
    <xf numFmtId="0" fontId="21" fillId="0" borderId="57" xfId="3" applyFont="1" applyBorder="1"/>
    <xf numFmtId="0" fontId="21" fillId="0" borderId="58" xfId="3" applyFont="1" applyBorder="1"/>
    <xf numFmtId="44" fontId="21" fillId="0" borderId="58" xfId="1" applyFont="1" applyBorder="1"/>
    <xf numFmtId="0" fontId="21" fillId="0" borderId="0" xfId="3" applyFont="1" applyBorder="1" applyAlignment="1"/>
    <xf numFmtId="0" fontId="21" fillId="0" borderId="32" xfId="3" applyFont="1" applyBorder="1"/>
    <xf numFmtId="0" fontId="21" fillId="0" borderId="50" xfId="3" applyFont="1" applyBorder="1" applyAlignment="1"/>
    <xf numFmtId="0" fontId="21" fillId="0" borderId="59" xfId="3" applyFont="1" applyBorder="1"/>
    <xf numFmtId="49" fontId="21" fillId="7" borderId="9" xfId="3" applyNumberFormat="1" applyFont="1" applyFill="1" applyBorder="1" applyAlignment="1"/>
    <xf numFmtId="0" fontId="20" fillId="7" borderId="14" xfId="3" applyFont="1" applyFill="1" applyBorder="1" applyAlignment="1">
      <alignment horizontal="center" vertical="center"/>
    </xf>
    <xf numFmtId="0" fontId="23" fillId="7" borderId="14" xfId="3" applyFont="1" applyFill="1" applyBorder="1" applyAlignment="1">
      <alignment horizontal="center"/>
    </xf>
    <xf numFmtId="44" fontId="23" fillId="7" borderId="14" xfId="3" applyNumberFormat="1" applyFont="1" applyFill="1" applyBorder="1" applyAlignment="1"/>
    <xf numFmtId="164" fontId="23" fillId="7" borderId="13" xfId="3" applyNumberFormat="1" applyFont="1" applyFill="1" applyBorder="1" applyAlignment="1"/>
    <xf numFmtId="167" fontId="22" fillId="0" borderId="36" xfId="4" applyNumberFormat="1" applyFont="1" applyBorder="1" applyAlignment="1">
      <alignment vertical="center"/>
    </xf>
    <xf numFmtId="10" fontId="28" fillId="0" borderId="61" xfId="5" applyNumberFormat="1" applyFont="1" applyBorder="1" applyAlignment="1">
      <alignment horizontal="center" vertical="center"/>
    </xf>
    <xf numFmtId="167" fontId="22" fillId="0" borderId="25" xfId="4" applyNumberFormat="1" applyFont="1" applyBorder="1" applyAlignment="1">
      <alignment vertical="center"/>
    </xf>
    <xf numFmtId="0" fontId="23" fillId="8" borderId="7" xfId="3" applyFont="1" applyFill="1" applyBorder="1" applyAlignment="1">
      <alignment horizontal="center" vertical="center"/>
    </xf>
    <xf numFmtId="0" fontId="23" fillId="8" borderId="29" xfId="3" applyFont="1" applyFill="1" applyBorder="1" applyAlignment="1">
      <alignment horizontal="center" vertical="center"/>
    </xf>
    <xf numFmtId="10" fontId="23" fillId="8" borderId="62" xfId="6" applyNumberFormat="1" applyFont="1" applyFill="1" applyBorder="1" applyAlignment="1">
      <alignment horizontal="center" vertical="center"/>
    </xf>
    <xf numFmtId="167" fontId="23" fillId="8" borderId="47" xfId="4" applyNumberFormat="1" applyFont="1" applyFill="1" applyBorder="1" applyAlignment="1">
      <alignment vertical="center"/>
    </xf>
    <xf numFmtId="10" fontId="23" fillId="8" borderId="61" xfId="6" applyNumberFormat="1" applyFont="1" applyFill="1" applyBorder="1" applyAlignment="1">
      <alignment horizontal="center" vertical="center"/>
    </xf>
    <xf numFmtId="167" fontId="23" fillId="8" borderId="25" xfId="4" applyNumberFormat="1" applyFont="1" applyFill="1" applyBorder="1" applyAlignment="1">
      <alignment vertical="center"/>
    </xf>
    <xf numFmtId="0" fontId="26" fillId="0" borderId="0" xfId="3" applyFont="1"/>
    <xf numFmtId="0" fontId="26" fillId="0" borderId="33" xfId="3" applyFont="1" applyBorder="1"/>
    <xf numFmtId="0" fontId="26" fillId="0" borderId="51" xfId="3" applyFont="1" applyBorder="1"/>
    <xf numFmtId="0" fontId="26" fillId="0" borderId="56" xfId="3" applyFont="1" applyBorder="1"/>
    <xf numFmtId="0" fontId="26" fillId="0" borderId="57" xfId="3" applyFont="1" applyBorder="1"/>
    <xf numFmtId="0" fontId="26" fillId="0" borderId="58" xfId="3" applyFont="1" applyBorder="1"/>
    <xf numFmtId="0" fontId="26" fillId="0" borderId="16" xfId="3" applyFont="1" applyFill="1" applyBorder="1" applyAlignment="1">
      <alignment horizontal="center" vertical="center"/>
    </xf>
    <xf numFmtId="0" fontId="26" fillId="0" borderId="5" xfId="3" applyFont="1" applyFill="1" applyBorder="1" applyAlignment="1">
      <alignment horizontal="center" vertical="center"/>
    </xf>
    <xf numFmtId="0" fontId="26" fillId="0" borderId="19" xfId="3" applyFont="1" applyFill="1" applyBorder="1" applyAlignment="1">
      <alignment horizontal="center" vertical="center"/>
    </xf>
    <xf numFmtId="0" fontId="26" fillId="0" borderId="0" xfId="3" applyFont="1" applyBorder="1"/>
    <xf numFmtId="0" fontId="26" fillId="0" borderId="32" xfId="3" applyFont="1" applyBorder="1"/>
    <xf numFmtId="0" fontId="26" fillId="0" borderId="50" xfId="3" applyFont="1" applyBorder="1"/>
    <xf numFmtId="0" fontId="26" fillId="0" borderId="59" xfId="3" applyFont="1" applyBorder="1"/>
    <xf numFmtId="0" fontId="30" fillId="7" borderId="19" xfId="3" applyFont="1" applyFill="1" applyBorder="1" applyAlignment="1">
      <alignment horizontal="center" vertical="center" wrapText="1"/>
    </xf>
    <xf numFmtId="0" fontId="30" fillId="7" borderId="20" xfId="3" applyFont="1" applyFill="1" applyBorder="1" applyAlignment="1">
      <alignment horizontal="center" vertical="center" wrapText="1"/>
    </xf>
    <xf numFmtId="0" fontId="31" fillId="0" borderId="15" xfId="3" applyFont="1" applyBorder="1" applyAlignment="1">
      <alignment horizontal="justify" vertical="center"/>
    </xf>
    <xf numFmtId="0" fontId="31" fillId="0" borderId="16" xfId="3" applyFont="1" applyBorder="1" applyAlignment="1">
      <alignment horizontal="center" vertical="center"/>
    </xf>
    <xf numFmtId="0" fontId="31" fillId="0" borderId="21" xfId="3" applyFont="1" applyBorder="1" applyAlignment="1">
      <alignment horizontal="justify" vertical="center"/>
    </xf>
    <xf numFmtId="0" fontId="31" fillId="0" borderId="5" xfId="3" applyFont="1" applyBorder="1" applyAlignment="1">
      <alignment horizontal="center" vertical="center" wrapText="1"/>
    </xf>
    <xf numFmtId="0" fontId="31" fillId="0" borderId="18" xfId="3" applyFont="1" applyBorder="1" applyAlignment="1">
      <alignment horizontal="justify" vertical="center"/>
    </xf>
    <xf numFmtId="0" fontId="31" fillId="0" borderId="19" xfId="3" applyFont="1" applyBorder="1" applyAlignment="1">
      <alignment horizontal="center" vertical="center" wrapText="1"/>
    </xf>
    <xf numFmtId="166" fontId="30" fillId="0" borderId="17" xfId="4" applyFont="1" applyFill="1" applyBorder="1" applyAlignment="1">
      <alignment horizontal="center" vertical="center"/>
    </xf>
    <xf numFmtId="166" fontId="30" fillId="5" borderId="20" xfId="4" applyFont="1" applyFill="1" applyBorder="1" applyAlignment="1">
      <alignment horizontal="center" vertical="center"/>
    </xf>
    <xf numFmtId="0" fontId="31" fillId="0" borderId="16" xfId="3" applyFont="1" applyBorder="1" applyAlignment="1">
      <alignment horizontal="center" vertical="center" wrapText="1"/>
    </xf>
    <xf numFmtId="0" fontId="26" fillId="0" borderId="0" xfId="3" applyFont="1" applyAlignment="1"/>
    <xf numFmtId="0" fontId="26" fillId="0" borderId="51" xfId="3" applyFont="1" applyBorder="1" applyAlignment="1"/>
    <xf numFmtId="0" fontId="30" fillId="7" borderId="18" xfId="3" applyFont="1" applyFill="1" applyBorder="1" applyAlignment="1">
      <alignment horizontal="center" vertical="center"/>
    </xf>
    <xf numFmtId="0" fontId="31" fillId="0" borderId="21" xfId="3" applyFont="1" applyBorder="1" applyAlignment="1">
      <alignment horizontal="justify" vertical="top"/>
    </xf>
    <xf numFmtId="0" fontId="26" fillId="0" borderId="11" xfId="3" applyFont="1" applyBorder="1" applyAlignment="1"/>
    <xf numFmtId="0" fontId="26" fillId="0" borderId="50" xfId="3" applyFont="1" applyBorder="1" applyAlignment="1"/>
    <xf numFmtId="0" fontId="31" fillId="0" borderId="30" xfId="3" applyFont="1" applyBorder="1" applyAlignment="1">
      <alignment horizontal="justify" vertical="center"/>
    </xf>
    <xf numFmtId="0" fontId="31" fillId="0" borderId="8" xfId="3" applyFont="1" applyBorder="1" applyAlignment="1">
      <alignment horizontal="center" vertical="center" wrapText="1"/>
    </xf>
    <xf numFmtId="0" fontId="26" fillId="0" borderId="8" xfId="3" applyFont="1" applyFill="1" applyBorder="1" applyAlignment="1">
      <alignment horizontal="center" vertical="center"/>
    </xf>
    <xf numFmtId="166" fontId="30" fillId="0" borderId="45" xfId="4" applyFont="1" applyFill="1" applyBorder="1" applyAlignment="1">
      <alignment horizontal="center" vertical="center"/>
    </xf>
    <xf numFmtId="0" fontId="26" fillId="0" borderId="5" xfId="3" applyFont="1" applyFill="1" applyBorder="1" applyAlignment="1">
      <alignment horizontal="center" vertical="center" wrapText="1"/>
    </xf>
    <xf numFmtId="0" fontId="26" fillId="0" borderId="8" xfId="3" applyFont="1" applyFill="1" applyBorder="1" applyAlignment="1">
      <alignment horizontal="center" vertical="center" wrapText="1"/>
    </xf>
    <xf numFmtId="0" fontId="26" fillId="0" borderId="0" xfId="3" applyFont="1" applyBorder="1" applyAlignment="1"/>
    <xf numFmtId="0" fontId="30" fillId="7" borderId="66" xfId="3" applyFont="1" applyFill="1" applyBorder="1" applyAlignment="1">
      <alignment horizontal="center" vertical="center"/>
    </xf>
    <xf numFmtId="44" fontId="26" fillId="0" borderId="16" xfId="1" applyFont="1" applyFill="1" applyBorder="1" applyAlignment="1">
      <alignment horizontal="center" vertical="center"/>
    </xf>
    <xf numFmtId="44" fontId="26" fillId="0" borderId="17" xfId="1" applyFont="1" applyFill="1" applyBorder="1" applyAlignment="1">
      <alignment horizontal="center" vertical="center"/>
    </xf>
    <xf numFmtId="44" fontId="26" fillId="0" borderId="5" xfId="1" applyFont="1" applyFill="1" applyBorder="1" applyAlignment="1">
      <alignment horizontal="center" vertical="center"/>
    </xf>
    <xf numFmtId="44" fontId="26" fillId="0" borderId="22" xfId="1" applyFont="1" applyFill="1" applyBorder="1" applyAlignment="1">
      <alignment horizontal="center" vertical="center"/>
    </xf>
    <xf numFmtId="44" fontId="26" fillId="0" borderId="19" xfId="1" applyFont="1" applyFill="1" applyBorder="1" applyAlignment="1">
      <alignment horizontal="center" vertical="center"/>
    </xf>
    <xf numFmtId="44" fontId="26" fillId="0" borderId="20" xfId="1" applyFont="1" applyFill="1" applyBorder="1" applyAlignment="1">
      <alignment horizontal="center" vertical="center"/>
    </xf>
    <xf numFmtId="44" fontId="26" fillId="0" borderId="31" xfId="1" applyFont="1" applyFill="1" applyBorder="1" applyAlignment="1">
      <alignment horizontal="center" vertical="center"/>
    </xf>
    <xf numFmtId="0" fontId="12" fillId="0" borderId="33" xfId="10" applyBorder="1"/>
    <xf numFmtId="0" fontId="12" fillId="0" borderId="51" xfId="10" applyBorder="1"/>
    <xf numFmtId="0" fontId="12" fillId="0" borderId="56" xfId="10" applyBorder="1"/>
    <xf numFmtId="0" fontId="12" fillId="0" borderId="57" xfId="10" applyBorder="1"/>
    <xf numFmtId="0" fontId="12" fillId="0" borderId="58" xfId="10" applyBorder="1"/>
    <xf numFmtId="0" fontId="12" fillId="0" borderId="0" xfId="10" applyBorder="1"/>
    <xf numFmtId="0" fontId="12" fillId="0" borderId="32" xfId="10" applyBorder="1"/>
    <xf numFmtId="0" fontId="12" fillId="0" borderId="50" xfId="10" applyBorder="1"/>
    <xf numFmtId="0" fontId="12" fillId="0" borderId="59" xfId="10" applyBorder="1"/>
    <xf numFmtId="0" fontId="13" fillId="3" borderId="0" xfId="10" applyFont="1" applyFill="1" applyBorder="1" applyAlignment="1">
      <alignment horizontal="right" vertical="top" wrapText="1"/>
    </xf>
    <xf numFmtId="0" fontId="12" fillId="0" borderId="0" xfId="10" applyAlignment="1">
      <alignment horizontal="left" wrapText="1"/>
    </xf>
    <xf numFmtId="0" fontId="12" fillId="0" borderId="51" xfId="10" applyBorder="1" applyAlignment="1">
      <alignment horizontal="left" wrapText="1"/>
    </xf>
    <xf numFmtId="0" fontId="12" fillId="0" borderId="0" xfId="10" applyBorder="1" applyAlignment="1">
      <alignment horizontal="left" wrapText="1"/>
    </xf>
    <xf numFmtId="0" fontId="12" fillId="0" borderId="50" xfId="10" applyBorder="1" applyAlignment="1">
      <alignment horizontal="left" wrapText="1"/>
    </xf>
    <xf numFmtId="166" fontId="26" fillId="0" borderId="58" xfId="4" applyFont="1" applyBorder="1"/>
    <xf numFmtId="166" fontId="26" fillId="0" borderId="0" xfId="4" applyFont="1"/>
    <xf numFmtId="164" fontId="26" fillId="0" borderId="0" xfId="3" applyNumberFormat="1" applyFont="1"/>
    <xf numFmtId="44" fontId="26" fillId="0" borderId="0" xfId="3" applyNumberFormat="1" applyFont="1"/>
    <xf numFmtId="2" fontId="26" fillId="0" borderId="58" xfId="3" applyNumberFormat="1" applyFont="1" applyBorder="1"/>
    <xf numFmtId="0" fontId="26" fillId="0" borderId="50" xfId="3" applyFont="1" applyBorder="1" applyAlignment="1">
      <alignment vertical="center" wrapText="1"/>
    </xf>
    <xf numFmtId="0" fontId="26" fillId="0" borderId="50" xfId="3" applyFont="1" applyBorder="1" applyAlignment="1">
      <alignment horizontal="center"/>
    </xf>
    <xf numFmtId="0" fontId="26" fillId="0" borderId="50" xfId="3" applyFont="1" applyFill="1" applyBorder="1" applyAlignment="1">
      <alignment horizontal="center"/>
    </xf>
    <xf numFmtId="0" fontId="26" fillId="0" borderId="50" xfId="3" applyFont="1" applyFill="1" applyBorder="1" applyAlignment="1">
      <alignment horizont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center"/>
    </xf>
    <xf numFmtId="2" fontId="26" fillId="0" borderId="0" xfId="3" applyNumberFormat="1" applyFont="1" applyFill="1" applyBorder="1" applyAlignment="1">
      <alignment horizontal="center"/>
    </xf>
    <xf numFmtId="0" fontId="26" fillId="0" borderId="0" xfId="3" applyFont="1" applyFill="1" applyBorder="1" applyAlignment="1">
      <alignment horizontal="center"/>
    </xf>
    <xf numFmtId="0" fontId="32" fillId="8" borderId="9" xfId="3" applyFont="1" applyFill="1" applyBorder="1" applyAlignment="1">
      <alignment horizontal="center" vertical="center" wrapText="1"/>
    </xf>
    <xf numFmtId="0" fontId="32" fillId="8" borderId="14" xfId="3" applyFont="1" applyFill="1" applyBorder="1" applyAlignment="1">
      <alignment horizontal="center" vertical="center" wrapText="1"/>
    </xf>
    <xf numFmtId="0" fontId="20" fillId="7" borderId="11" xfId="3" applyFont="1" applyFill="1" applyBorder="1" applyAlignment="1">
      <alignment horizontal="center" vertical="center" wrapText="1"/>
    </xf>
    <xf numFmtId="0" fontId="26" fillId="7" borderId="11" xfId="3" applyFont="1" applyFill="1" applyBorder="1" applyAlignment="1">
      <alignment horizontal="center" vertical="center"/>
    </xf>
    <xf numFmtId="0" fontId="26" fillId="0" borderId="44" xfId="3" applyFont="1" applyFill="1" applyBorder="1" applyAlignment="1">
      <alignment horizontal="center" vertical="center"/>
    </xf>
    <xf numFmtId="0" fontId="26" fillId="0" borderId="44" xfId="3" applyFont="1" applyBorder="1" applyAlignment="1">
      <alignment horizontal="center" vertical="center"/>
    </xf>
    <xf numFmtId="9" fontId="26" fillId="0" borderId="44" xfId="3" applyNumberFormat="1" applyFont="1" applyBorder="1" applyAlignment="1">
      <alignment horizontal="center" vertical="center"/>
    </xf>
    <xf numFmtId="0" fontId="26" fillId="0" borderId="5" xfId="3" applyFont="1" applyBorder="1" applyAlignment="1">
      <alignment horizontal="center" vertical="center"/>
    </xf>
    <xf numFmtId="9" fontId="26" fillId="0" borderId="5" xfId="3" applyNumberFormat="1" applyFont="1" applyBorder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9" fontId="26" fillId="0" borderId="8" xfId="3" applyNumberFormat="1" applyFont="1" applyBorder="1" applyAlignment="1">
      <alignment horizontal="center" vertical="center"/>
    </xf>
    <xf numFmtId="0" fontId="26" fillId="0" borderId="16" xfId="3" applyFont="1" applyBorder="1" applyAlignment="1">
      <alignment horizontal="center" vertical="center"/>
    </xf>
    <xf numFmtId="9" fontId="26" fillId="0" borderId="16" xfId="3" applyNumberFormat="1" applyFont="1" applyBorder="1" applyAlignment="1">
      <alignment horizontal="center" vertical="center"/>
    </xf>
    <xf numFmtId="9" fontId="26" fillId="7" borderId="11" xfId="3" applyNumberFormat="1" applyFont="1" applyFill="1" applyBorder="1" applyAlignment="1">
      <alignment horizontal="center" vertical="center"/>
    </xf>
    <xf numFmtId="9" fontId="26" fillId="0" borderId="48" xfId="3" applyNumberFormat="1" applyFont="1" applyBorder="1" applyAlignment="1">
      <alignment horizontal="center" vertical="center"/>
    </xf>
    <xf numFmtId="0" fontId="20" fillId="7" borderId="28" xfId="3" applyFont="1" applyFill="1" applyBorder="1" applyAlignment="1">
      <alignment horizontal="center" vertical="center" wrapText="1"/>
    </xf>
    <xf numFmtId="0" fontId="26" fillId="0" borderId="44" xfId="3" applyFont="1" applyFill="1" applyBorder="1" applyAlignment="1">
      <alignment horizontal="center" vertical="center" wrapText="1"/>
    </xf>
    <xf numFmtId="0" fontId="26" fillId="0" borderId="5" xfId="3" applyFont="1" applyBorder="1" applyAlignment="1">
      <alignment horizontal="center" vertical="center" wrapText="1"/>
    </xf>
    <xf numFmtId="0" fontId="26" fillId="0" borderId="8" xfId="3" applyFont="1" applyBorder="1" applyAlignment="1">
      <alignment horizontal="center" vertical="center" wrapText="1"/>
    </xf>
    <xf numFmtId="0" fontId="26" fillId="0" borderId="16" xfId="3" applyFont="1" applyBorder="1" applyAlignment="1">
      <alignment horizontal="center" vertical="center" wrapText="1"/>
    </xf>
    <xf numFmtId="0" fontId="26" fillId="0" borderId="37" xfId="3" applyFont="1" applyFill="1" applyBorder="1" applyAlignment="1">
      <alignment horizontal="center" vertical="center" wrapText="1"/>
    </xf>
    <xf numFmtId="0" fontId="26" fillId="0" borderId="0" xfId="3" applyFont="1" applyAlignment="1">
      <alignment horizontal="left" indent="1"/>
    </xf>
    <xf numFmtId="0" fontId="26" fillId="0" borderId="51" xfId="3" applyFont="1" applyBorder="1" applyAlignment="1">
      <alignment horizontal="left" indent="1"/>
    </xf>
    <xf numFmtId="0" fontId="20" fillId="7" borderId="28" xfId="3" applyFont="1" applyFill="1" applyBorder="1" applyAlignment="1">
      <alignment horizontal="left" vertical="center" wrapText="1" indent="1"/>
    </xf>
    <xf numFmtId="0" fontId="26" fillId="0" borderId="43" xfId="3" applyFont="1" applyFill="1" applyBorder="1" applyAlignment="1">
      <alignment horizontal="left" vertical="center" wrapText="1" indent="1"/>
    </xf>
    <xf numFmtId="0" fontId="26" fillId="0" borderId="21" xfId="3" applyFont="1" applyFill="1" applyBorder="1" applyAlignment="1">
      <alignment horizontal="left" vertical="center" wrapText="1" indent="1"/>
    </xf>
    <xf numFmtId="0" fontId="26" fillId="0" borderId="21" xfId="3" applyFont="1" applyBorder="1" applyAlignment="1">
      <alignment horizontal="left" vertical="center" wrapText="1" indent="1"/>
    </xf>
    <xf numFmtId="0" fontId="26" fillId="0" borderId="30" xfId="3" applyFont="1" applyBorder="1" applyAlignment="1">
      <alignment horizontal="left" vertical="center" wrapText="1" indent="1"/>
    </xf>
    <xf numFmtId="0" fontId="26" fillId="0" borderId="15" xfId="3" applyFont="1" applyBorder="1" applyAlignment="1">
      <alignment horizontal="left" vertical="center" wrapText="1" indent="1"/>
    </xf>
    <xf numFmtId="0" fontId="26" fillId="0" borderId="30" xfId="3" applyFont="1" applyFill="1" applyBorder="1" applyAlignment="1">
      <alignment horizontal="left" vertical="center" wrapText="1" indent="1"/>
    </xf>
    <xf numFmtId="0" fontId="21" fillId="0" borderId="35" xfId="0" applyFont="1" applyBorder="1" applyAlignment="1">
      <alignment horizontal="left" vertical="center" wrapText="1" indent="1"/>
    </xf>
    <xf numFmtId="0" fontId="26" fillId="0" borderId="50" xfId="3" applyFont="1" applyBorder="1" applyAlignment="1">
      <alignment horizontal="left" vertical="center" wrapText="1" indent="1"/>
    </xf>
    <xf numFmtId="0" fontId="26" fillId="0" borderId="0" xfId="3" applyFont="1" applyAlignment="1">
      <alignment horizontal="left" vertical="center" wrapText="1" indent="1"/>
    </xf>
    <xf numFmtId="44" fontId="26" fillId="0" borderId="45" xfId="1" applyFont="1" applyFill="1" applyBorder="1" applyAlignment="1">
      <alignment horizontal="center" vertical="center"/>
    </xf>
    <xf numFmtId="44" fontId="26" fillId="0" borderId="22" xfId="1" applyFont="1" applyBorder="1" applyAlignment="1">
      <alignment horizontal="center" vertical="center"/>
    </xf>
    <xf numFmtId="44" fontId="26" fillId="0" borderId="31" xfId="1" applyFont="1" applyBorder="1" applyAlignment="1">
      <alignment horizontal="center" vertical="center"/>
    </xf>
    <xf numFmtId="44" fontId="26" fillId="0" borderId="0" xfId="1" applyFont="1"/>
    <xf numFmtId="44" fontId="26" fillId="0" borderId="51" xfId="1" applyFont="1" applyBorder="1"/>
    <xf numFmtId="44" fontId="32" fillId="8" borderId="13" xfId="1" applyFont="1" applyFill="1" applyBorder="1" applyAlignment="1">
      <alignment horizontal="center" vertical="center" wrapText="1"/>
    </xf>
    <xf numFmtId="44" fontId="26" fillId="7" borderId="29" xfId="1" applyFont="1" applyFill="1" applyBorder="1" applyAlignment="1">
      <alignment horizontal="center" vertical="center"/>
    </xf>
    <xf numFmtId="44" fontId="26" fillId="0" borderId="17" xfId="1" applyFont="1" applyBorder="1" applyAlignment="1">
      <alignment horizontal="center" vertical="center"/>
    </xf>
    <xf numFmtId="44" fontId="26" fillId="0" borderId="36" xfId="1" applyFont="1" applyBorder="1" applyAlignment="1">
      <alignment horizontal="center" vertical="center"/>
    </xf>
    <xf numFmtId="44" fontId="26" fillId="0" borderId="50" xfId="1" applyFont="1" applyFill="1" applyBorder="1" applyAlignment="1">
      <alignment horizontal="center"/>
    </xf>
    <xf numFmtId="44" fontId="26" fillId="0" borderId="0" xfId="1" applyFont="1" applyFill="1" applyBorder="1" applyAlignment="1">
      <alignment horizontal="center"/>
    </xf>
    <xf numFmtId="44" fontId="32" fillId="8" borderId="14" xfId="1" applyFont="1" applyFill="1" applyBorder="1" applyAlignment="1">
      <alignment horizontal="center" vertical="center" wrapText="1"/>
    </xf>
    <xf numFmtId="44" fontId="26" fillId="7" borderId="11" xfId="1" applyFont="1" applyFill="1" applyBorder="1" applyAlignment="1">
      <alignment horizontal="center" vertical="center"/>
    </xf>
    <xf numFmtId="44" fontId="26" fillId="0" borderId="44" xfId="1" applyFont="1" applyFill="1" applyBorder="1" applyAlignment="1">
      <alignment horizontal="center" vertical="center"/>
    </xf>
    <xf numFmtId="44" fontId="26" fillId="0" borderId="5" xfId="1" applyFont="1" applyBorder="1" applyAlignment="1">
      <alignment horizontal="center" vertical="center"/>
    </xf>
    <xf numFmtId="44" fontId="26" fillId="0" borderId="8" xfId="1" applyFont="1" applyBorder="1" applyAlignment="1">
      <alignment horizontal="center" vertical="center"/>
    </xf>
    <xf numFmtId="44" fontId="26" fillId="0" borderId="16" xfId="1" applyFont="1" applyBorder="1" applyAlignment="1">
      <alignment horizontal="center" vertical="center"/>
    </xf>
    <xf numFmtId="44" fontId="26" fillId="0" borderId="8" xfId="1" applyFont="1" applyFill="1" applyBorder="1" applyAlignment="1">
      <alignment horizontal="center" vertical="center"/>
    </xf>
    <xf numFmtId="44" fontId="26" fillId="0" borderId="0" xfId="1" applyFont="1" applyBorder="1" applyAlignment="1">
      <alignment horizontal="center" vertical="center"/>
    </xf>
    <xf numFmtId="44" fontId="26" fillId="0" borderId="50" xfId="1" applyFont="1" applyBorder="1" applyAlignment="1">
      <alignment horizontal="center"/>
    </xf>
    <xf numFmtId="44" fontId="26" fillId="0" borderId="0" xfId="1" applyFont="1" applyAlignment="1">
      <alignment horizontal="center"/>
    </xf>
    <xf numFmtId="44" fontId="29" fillId="7" borderId="17" xfId="1" applyFont="1" applyFill="1" applyBorder="1" applyAlignment="1">
      <alignment horizontal="center" vertical="center"/>
    </xf>
    <xf numFmtId="44" fontId="29" fillId="0" borderId="31" xfId="1" applyFont="1" applyBorder="1" applyAlignment="1">
      <alignment horizontal="center" vertical="center"/>
    </xf>
    <xf numFmtId="44" fontId="29" fillId="7" borderId="22" xfId="1" applyFont="1" applyFill="1" applyBorder="1" applyAlignment="1">
      <alignment horizontal="center" vertical="center"/>
    </xf>
    <xf numFmtId="44" fontId="29" fillId="6" borderId="22" xfId="1" applyFont="1" applyFill="1" applyBorder="1" applyAlignment="1">
      <alignment horizontal="center" vertical="center"/>
    </xf>
    <xf numFmtId="0" fontId="29" fillId="0" borderId="30" xfId="3" applyFont="1" applyBorder="1" applyAlignment="1">
      <alignment horizontal="right" vertical="center" wrapText="1" indent="1"/>
    </xf>
    <xf numFmtId="44" fontId="29" fillId="8" borderId="20" xfId="1" applyFont="1" applyFill="1" applyBorder="1" applyAlignment="1">
      <alignment horizontal="center" vertical="center"/>
    </xf>
    <xf numFmtId="0" fontId="13" fillId="3" borderId="0" xfId="10" applyFont="1" applyFill="1" applyBorder="1" applyAlignment="1">
      <alignment horizontal="left" vertical="top" wrapText="1"/>
    </xf>
    <xf numFmtId="0" fontId="14" fillId="3" borderId="0" xfId="10" applyFont="1" applyFill="1" applyBorder="1" applyAlignment="1">
      <alignment horizontal="left" vertical="top" wrapText="1"/>
    </xf>
    <xf numFmtId="0" fontId="22" fillId="0" borderId="0" xfId="0" applyFont="1" applyAlignment="1"/>
    <xf numFmtId="0" fontId="22" fillId="0" borderId="33" xfId="0" applyFont="1" applyBorder="1" applyAlignment="1"/>
    <xf numFmtId="0" fontId="22" fillId="0" borderId="51" xfId="0" applyFont="1" applyBorder="1" applyAlignment="1"/>
    <xf numFmtId="0" fontId="22" fillId="0" borderId="56" xfId="0" applyFont="1" applyBorder="1" applyAlignment="1"/>
    <xf numFmtId="0" fontId="22" fillId="0" borderId="57" xfId="0" applyFont="1" applyBorder="1" applyAlignment="1"/>
    <xf numFmtId="0" fontId="33" fillId="0" borderId="0" xfId="0" applyFont="1" applyBorder="1" applyAlignment="1">
      <alignment vertical="center"/>
    </xf>
    <xf numFmtId="0" fontId="33" fillId="0" borderId="58" xfId="0" applyFont="1" applyBorder="1" applyAlignment="1">
      <alignment vertical="center"/>
    </xf>
    <xf numFmtId="0" fontId="22" fillId="0" borderId="0" xfId="0" applyFont="1" applyBorder="1" applyAlignment="1">
      <alignment horizontal="left"/>
    </xf>
    <xf numFmtId="0" fontId="22" fillId="0" borderId="58" xfId="0" applyFont="1" applyBorder="1" applyAlignment="1">
      <alignment horizontal="left"/>
    </xf>
    <xf numFmtId="0" fontId="22" fillId="0" borderId="58" xfId="0" applyFont="1" applyBorder="1" applyAlignment="1"/>
    <xf numFmtId="0" fontId="22" fillId="0" borderId="32" xfId="0" applyFont="1" applyBorder="1" applyAlignment="1"/>
    <xf numFmtId="0" fontId="22" fillId="0" borderId="50" xfId="0" applyFont="1" applyBorder="1" applyAlignment="1"/>
    <xf numFmtId="0" fontId="22" fillId="0" borderId="59" xfId="0" applyFont="1" applyBorder="1" applyAlignment="1"/>
    <xf numFmtId="0" fontId="0" fillId="0" borderId="57" xfId="0" applyFont="1" applyBorder="1" applyAlignment="1"/>
    <xf numFmtId="0" fontId="2" fillId="0" borderId="58" xfId="0" applyFont="1" applyBorder="1"/>
    <xf numFmtId="0" fontId="2" fillId="0" borderId="0" xfId="0" applyFont="1" applyBorder="1"/>
    <xf numFmtId="0" fontId="22" fillId="0" borderId="58" xfId="0" applyFont="1" applyBorder="1"/>
    <xf numFmtId="0" fontId="22" fillId="0" borderId="0" xfId="0" applyFont="1"/>
    <xf numFmtId="0" fontId="22" fillId="0" borderId="0" xfId="0" applyFont="1" applyBorder="1"/>
    <xf numFmtId="0" fontId="23" fillId="0" borderId="0" xfId="0" applyFont="1" applyBorder="1"/>
    <xf numFmtId="2" fontId="22" fillId="0" borderId="0" xfId="0" applyNumberFormat="1" applyFont="1"/>
    <xf numFmtId="165" fontId="22" fillId="0" borderId="0" xfId="0" applyNumberFormat="1" applyFont="1"/>
    <xf numFmtId="4" fontId="22" fillId="0" borderId="0" xfId="0" applyNumberFormat="1" applyFont="1"/>
    <xf numFmtId="0" fontId="23" fillId="0" borderId="58" xfId="0" applyFont="1" applyBorder="1"/>
    <xf numFmtId="0" fontId="23" fillId="0" borderId="0" xfId="0" applyFont="1"/>
    <xf numFmtId="4" fontId="23" fillId="0" borderId="58" xfId="0" applyNumberFormat="1" applyFont="1" applyBorder="1"/>
    <xf numFmtId="4" fontId="22" fillId="0" borderId="58" xfId="0" applyNumberFormat="1" applyFont="1" applyBorder="1"/>
    <xf numFmtId="0" fontId="23" fillId="0" borderId="0" xfId="0" applyFont="1" applyBorder="1" applyAlignment="1">
      <alignment horizontal="center"/>
    </xf>
    <xf numFmtId="0" fontId="22" fillId="0" borderId="50" xfId="0" applyFont="1" applyBorder="1"/>
    <xf numFmtId="0" fontId="22" fillId="0" borderId="59" xfId="0" applyFont="1" applyBorder="1"/>
    <xf numFmtId="0" fontId="22" fillId="0" borderId="0" xfId="0" applyFont="1" applyAlignment="1">
      <alignment vertical="center"/>
    </xf>
    <xf numFmtId="0" fontId="22" fillId="0" borderId="33" xfId="0" applyFont="1" applyBorder="1" applyAlignment="1">
      <alignment vertical="center"/>
    </xf>
    <xf numFmtId="0" fontId="22" fillId="0" borderId="51" xfId="0" applyFont="1" applyBorder="1" applyAlignment="1">
      <alignment vertical="center"/>
    </xf>
    <xf numFmtId="0" fontId="22" fillId="0" borderId="56" xfId="0" applyFont="1" applyBorder="1" applyAlignment="1">
      <alignment vertical="center"/>
    </xf>
    <xf numFmtId="0" fontId="22" fillId="0" borderId="57" xfId="0" applyFont="1" applyBorder="1" applyAlignment="1">
      <alignment vertical="center"/>
    </xf>
    <xf numFmtId="0" fontId="22" fillId="0" borderId="5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2" fontId="22" fillId="0" borderId="0" xfId="0" applyNumberFormat="1" applyFont="1" applyAlignment="1">
      <alignment vertical="center"/>
    </xf>
    <xf numFmtId="165" fontId="22" fillId="0" borderId="0" xfId="0" applyNumberFormat="1" applyFont="1" applyAlignment="1">
      <alignment vertical="center"/>
    </xf>
    <xf numFmtId="4" fontId="22" fillId="0" borderId="0" xfId="0" applyNumberFormat="1" applyFont="1" applyAlignment="1">
      <alignment vertical="center"/>
    </xf>
    <xf numFmtId="170" fontId="22" fillId="0" borderId="58" xfId="2" applyNumberFormat="1" applyFont="1" applyBorder="1" applyAlignment="1">
      <alignment vertical="center"/>
    </xf>
    <xf numFmtId="0" fontId="23" fillId="0" borderId="58" xfId="0" applyFont="1" applyBorder="1" applyAlignment="1">
      <alignment vertical="center"/>
    </xf>
    <xf numFmtId="0" fontId="23" fillId="0" borderId="0" xfId="0" applyFont="1" applyAlignment="1">
      <alignment vertical="center"/>
    </xf>
    <xf numFmtId="4" fontId="23" fillId="0" borderId="58" xfId="0" applyNumberFormat="1" applyFont="1" applyBorder="1" applyAlignment="1">
      <alignment vertical="center"/>
    </xf>
    <xf numFmtId="4" fontId="22" fillId="0" borderId="58" xfId="0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2" fillId="0" borderId="32" xfId="0" applyFont="1" applyBorder="1" applyAlignment="1">
      <alignment vertical="center"/>
    </xf>
    <xf numFmtId="0" fontId="22" fillId="0" borderId="50" xfId="0" applyFont="1" applyBorder="1" applyAlignment="1">
      <alignment vertical="center"/>
    </xf>
    <xf numFmtId="0" fontId="22" fillId="0" borderId="59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2" fillId="0" borderId="76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70" xfId="0" applyFont="1" applyBorder="1" applyAlignment="1">
      <alignment horizontal="center" vertical="center"/>
    </xf>
    <xf numFmtId="44" fontId="22" fillId="0" borderId="76" xfId="1" applyFont="1" applyBorder="1" applyAlignment="1">
      <alignment horizontal="center" vertical="center"/>
    </xf>
    <xf numFmtId="44" fontId="22" fillId="0" borderId="4" xfId="1" applyFont="1" applyBorder="1" applyAlignment="1">
      <alignment horizontal="center" vertical="center"/>
    </xf>
    <xf numFmtId="44" fontId="22" fillId="0" borderId="75" xfId="1" applyFont="1" applyBorder="1" applyAlignment="1">
      <alignment horizontal="center" vertical="center"/>
    </xf>
    <xf numFmtId="44" fontId="23" fillId="0" borderId="11" xfId="1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44" fontId="22" fillId="0" borderId="74" xfId="1" applyFont="1" applyBorder="1" applyAlignment="1">
      <alignment vertical="center"/>
    </xf>
    <xf numFmtId="44" fontId="22" fillId="0" borderId="70" xfId="1" applyFont="1" applyBorder="1" applyAlignment="1">
      <alignment vertical="center"/>
    </xf>
    <xf numFmtId="44" fontId="23" fillId="0" borderId="11" xfId="1" applyFont="1" applyBorder="1" applyAlignment="1">
      <alignment vertical="center"/>
    </xf>
    <xf numFmtId="0" fontId="22" fillId="0" borderId="69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78" xfId="0" applyFont="1" applyBorder="1" applyAlignment="1">
      <alignment horizontal="left" vertical="center" wrapText="1" indent="1"/>
    </xf>
    <xf numFmtId="0" fontId="22" fillId="0" borderId="79" xfId="0" applyFont="1" applyBorder="1" applyAlignment="1">
      <alignment horizontal="center" vertical="center" wrapText="1"/>
    </xf>
    <xf numFmtId="44" fontId="22" fillId="0" borderId="79" xfId="1" applyFont="1" applyBorder="1" applyAlignment="1">
      <alignment horizontal="center" vertical="center"/>
    </xf>
    <xf numFmtId="14" fontId="22" fillId="0" borderId="79" xfId="0" applyNumberFormat="1" applyFont="1" applyBorder="1" applyAlignment="1">
      <alignment horizontal="center" vertical="center"/>
    </xf>
    <xf numFmtId="0" fontId="22" fillId="0" borderId="79" xfId="0" applyNumberFormat="1" applyFont="1" applyBorder="1" applyAlignment="1">
      <alignment horizontal="center" vertical="center"/>
    </xf>
    <xf numFmtId="44" fontId="22" fillId="0" borderId="80" xfId="1" applyFont="1" applyBorder="1" applyAlignment="1">
      <alignment horizontal="center" vertical="center"/>
    </xf>
    <xf numFmtId="44" fontId="22" fillId="0" borderId="6" xfId="1" applyFont="1" applyBorder="1" applyAlignment="1">
      <alignment horizontal="center" vertical="center"/>
    </xf>
    <xf numFmtId="0" fontId="22" fillId="0" borderId="34" xfId="1" applyNumberFormat="1" applyFont="1" applyBorder="1" applyAlignment="1">
      <alignment horizontal="center" vertical="center"/>
    </xf>
    <xf numFmtId="0" fontId="23" fillId="0" borderId="83" xfId="0" applyFont="1" applyBorder="1" applyAlignment="1">
      <alignment horizontal="center" vertical="center"/>
    </xf>
    <xf numFmtId="0" fontId="23" fillId="0" borderId="83" xfId="0" applyFont="1" applyBorder="1" applyAlignment="1">
      <alignment vertical="center"/>
    </xf>
    <xf numFmtId="0" fontId="23" fillId="0" borderId="73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indent="1"/>
    </xf>
    <xf numFmtId="0" fontId="22" fillId="0" borderId="76" xfId="0" applyFont="1" applyBorder="1" applyAlignment="1">
      <alignment horizontal="left" vertical="center" indent="1"/>
    </xf>
    <xf numFmtId="0" fontId="22" fillId="0" borderId="4" xfId="0" applyFont="1" applyBorder="1" applyAlignment="1">
      <alignment horizontal="left" vertical="center" indent="1"/>
    </xf>
    <xf numFmtId="0" fontId="22" fillId="0" borderId="70" xfId="0" applyFont="1" applyBorder="1" applyAlignment="1">
      <alignment horizontal="left" vertical="center" indent="1"/>
    </xf>
    <xf numFmtId="0" fontId="23" fillId="0" borderId="11" xfId="0" applyFont="1" applyBorder="1" applyAlignment="1">
      <alignment vertical="center"/>
    </xf>
    <xf numFmtId="2" fontId="22" fillId="0" borderId="76" xfId="0" applyNumberFormat="1" applyFont="1" applyBorder="1" applyAlignment="1">
      <alignment horizontal="center" vertical="center"/>
    </xf>
    <xf numFmtId="2" fontId="22" fillId="0" borderId="4" xfId="0" applyNumberFormat="1" applyFont="1" applyBorder="1" applyAlignment="1">
      <alignment horizontal="center" vertical="center"/>
    </xf>
    <xf numFmtId="2" fontId="22" fillId="0" borderId="75" xfId="0" applyNumberFormat="1" applyFont="1" applyBorder="1" applyAlignment="1">
      <alignment horizontal="center" vertical="center"/>
    </xf>
    <xf numFmtId="2" fontId="23" fillId="0" borderId="11" xfId="0" applyNumberFormat="1" applyFont="1" applyBorder="1" applyAlignment="1">
      <alignment horizontal="center" vertical="center"/>
    </xf>
    <xf numFmtId="44" fontId="22" fillId="0" borderId="76" xfId="1" applyFont="1" applyBorder="1" applyAlignment="1">
      <alignment vertical="center"/>
    </xf>
    <xf numFmtId="44" fontId="22" fillId="0" borderId="4" xfId="1" applyFont="1" applyBorder="1" applyAlignment="1">
      <alignment vertical="center"/>
    </xf>
    <xf numFmtId="44" fontId="22" fillId="0" borderId="75" xfId="1" applyFont="1" applyBorder="1" applyAlignment="1">
      <alignment vertical="center"/>
    </xf>
    <xf numFmtId="0" fontId="22" fillId="0" borderId="84" xfId="0" applyFont="1" applyBorder="1" applyAlignment="1">
      <alignment vertical="center"/>
    </xf>
    <xf numFmtId="9" fontId="25" fillId="10" borderId="44" xfId="0" applyNumberFormat="1" applyFont="1" applyFill="1" applyBorder="1" applyAlignment="1">
      <alignment horizontal="center" vertical="center"/>
    </xf>
    <xf numFmtId="9" fontId="25" fillId="10" borderId="5" xfId="0" applyNumberFormat="1" applyFont="1" applyFill="1" applyBorder="1" applyAlignment="1">
      <alignment horizontal="center" vertical="center"/>
    </xf>
    <xf numFmtId="44" fontId="22" fillId="0" borderId="74" xfId="1" applyFont="1" applyBorder="1" applyAlignment="1">
      <alignment horizontal="right" vertical="center"/>
    </xf>
    <xf numFmtId="44" fontId="22" fillId="0" borderId="4" xfId="1" applyFont="1" applyBorder="1" applyAlignment="1">
      <alignment horizontal="right" vertical="center"/>
    </xf>
    <xf numFmtId="44" fontId="22" fillId="0" borderId="70" xfId="1" applyFont="1" applyBorder="1" applyAlignment="1">
      <alignment horizontal="right" vertical="center"/>
    </xf>
    <xf numFmtId="44" fontId="23" fillId="0" borderId="11" xfId="1" applyFont="1" applyBorder="1" applyAlignment="1">
      <alignment horizontal="right" vertical="center"/>
    </xf>
    <xf numFmtId="0" fontId="22" fillId="0" borderId="74" xfId="0" applyFont="1" applyBorder="1" applyAlignment="1">
      <alignment horizontal="left" vertical="center" indent="1"/>
    </xf>
    <xf numFmtId="44" fontId="22" fillId="0" borderId="0" xfId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44" fontId="23" fillId="8" borderId="11" xfId="1" applyFont="1" applyFill="1" applyBorder="1" applyAlignment="1">
      <alignment vertical="center"/>
    </xf>
    <xf numFmtId="0" fontId="23" fillId="0" borderId="72" xfId="0" applyFont="1" applyBorder="1" applyAlignment="1">
      <alignment horizontal="center" vertical="center"/>
    </xf>
    <xf numFmtId="44" fontId="23" fillId="0" borderId="40" xfId="1" applyFont="1" applyBorder="1" applyAlignment="1">
      <alignment vertical="center"/>
    </xf>
    <xf numFmtId="44" fontId="22" fillId="0" borderId="11" xfId="1" applyFont="1" applyBorder="1" applyAlignment="1">
      <alignment vertical="center"/>
    </xf>
    <xf numFmtId="2" fontId="27" fillId="0" borderId="8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82" xfId="0" applyNumberFormat="1" applyFont="1" applyBorder="1" applyAlignment="1">
      <alignment horizontal="center" vertical="center"/>
    </xf>
    <xf numFmtId="44" fontId="23" fillId="0" borderId="72" xfId="1" applyFont="1" applyBorder="1" applyAlignment="1">
      <alignment vertical="center"/>
    </xf>
    <xf numFmtId="44" fontId="27" fillId="0" borderId="68" xfId="1" applyFont="1" applyBorder="1" applyAlignment="1">
      <alignment vertical="center"/>
    </xf>
    <xf numFmtId="44" fontId="27" fillId="0" borderId="2" xfId="1" applyFont="1" applyBorder="1" applyAlignment="1">
      <alignment vertical="center"/>
    </xf>
    <xf numFmtId="44" fontId="27" fillId="0" borderId="77" xfId="1" applyFont="1" applyBorder="1" applyAlignment="1">
      <alignment vertical="center"/>
    </xf>
    <xf numFmtId="0" fontId="22" fillId="0" borderId="69" xfId="0" applyFont="1" applyBorder="1" applyAlignment="1">
      <alignment horizontal="left" vertical="center" indent="1"/>
    </xf>
    <xf numFmtId="0" fontId="22" fillId="0" borderId="71" xfId="0" applyFont="1" applyBorder="1" applyAlignment="1">
      <alignment horizontal="left" vertical="center" indent="1"/>
    </xf>
    <xf numFmtId="0" fontId="22" fillId="0" borderId="75" xfId="0" applyFont="1" applyBorder="1" applyAlignment="1">
      <alignment horizontal="left" vertical="center" indent="1"/>
    </xf>
    <xf numFmtId="0" fontId="25" fillId="0" borderId="75" xfId="0" applyFont="1" applyBorder="1" applyAlignment="1">
      <alignment horizontal="left" vertical="center" indent="1"/>
    </xf>
    <xf numFmtId="0" fontId="22" fillId="0" borderId="34" xfId="0" applyFont="1" applyBorder="1" applyAlignment="1">
      <alignment horizontal="left" vertical="center" indent="1"/>
    </xf>
    <xf numFmtId="0" fontId="22" fillId="0" borderId="75" xfId="0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74" xfId="0" applyFont="1" applyBorder="1" applyAlignment="1">
      <alignment horizontal="left" vertical="center" wrapText="1" indent="1"/>
    </xf>
    <xf numFmtId="0" fontId="22" fillId="0" borderId="4" xfId="0" applyFont="1" applyBorder="1" applyAlignment="1">
      <alignment horizontal="center" vertical="center" wrapText="1"/>
    </xf>
    <xf numFmtId="14" fontId="22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44" fontId="22" fillId="0" borderId="38" xfId="1" applyFont="1" applyBorder="1" applyAlignment="1">
      <alignment horizontal="center" vertical="center"/>
    </xf>
    <xf numFmtId="44" fontId="22" fillId="0" borderId="26" xfId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2" fillId="0" borderId="26" xfId="0" applyFont="1" applyBorder="1" applyAlignment="1">
      <alignment horizontal="left" vertical="center" indent="1"/>
    </xf>
    <xf numFmtId="0" fontId="18" fillId="0" borderId="56" xfId="0" applyFont="1" applyBorder="1" applyAlignment="1">
      <alignment vertical="center"/>
    </xf>
    <xf numFmtId="0" fontId="18" fillId="0" borderId="58" xfId="0" applyFont="1" applyBorder="1" applyAlignment="1">
      <alignment vertical="center"/>
    </xf>
    <xf numFmtId="44" fontId="22" fillId="0" borderId="84" xfId="1" applyFont="1" applyBorder="1" applyAlignment="1">
      <alignment horizontal="center" vertical="center"/>
    </xf>
    <xf numFmtId="0" fontId="22" fillId="0" borderId="84" xfId="0" applyFont="1" applyBorder="1" applyAlignment="1">
      <alignment horizontal="center" vertical="center"/>
    </xf>
    <xf numFmtId="3" fontId="22" fillId="0" borderId="26" xfId="1" applyNumberFormat="1" applyFont="1" applyBorder="1" applyAlignment="1">
      <alignment horizontal="center" vertical="center"/>
    </xf>
    <xf numFmtId="3" fontId="22" fillId="0" borderId="34" xfId="1" applyNumberFormat="1" applyFont="1" applyBorder="1" applyAlignment="1">
      <alignment horizontal="center" vertical="center"/>
    </xf>
    <xf numFmtId="49" fontId="22" fillId="0" borderId="15" xfId="3" applyNumberFormat="1" applyFont="1" applyBorder="1" applyAlignment="1">
      <alignment horizontal="left" indent="1"/>
    </xf>
    <xf numFmtId="49" fontId="22" fillId="0" borderId="21" xfId="3" applyNumberFormat="1" applyFont="1" applyBorder="1" applyAlignment="1">
      <alignment horizontal="left" indent="1"/>
    </xf>
    <xf numFmtId="49" fontId="22" fillId="0" borderId="30" xfId="3" applyNumberFormat="1" applyFont="1" applyBorder="1" applyAlignment="1">
      <alignment horizontal="left" indent="1"/>
    </xf>
    <xf numFmtId="49" fontId="25" fillId="0" borderId="16" xfId="3" applyNumberFormat="1" applyFont="1" applyFill="1" applyBorder="1" applyAlignment="1">
      <alignment horizontal="center" vertical="center"/>
    </xf>
    <xf numFmtId="0" fontId="22" fillId="0" borderId="16" xfId="3" applyNumberFormat="1" applyFont="1" applyBorder="1" applyAlignment="1">
      <alignment horizontal="center" vertical="center"/>
    </xf>
    <xf numFmtId="166" fontId="28" fillId="0" borderId="16" xfId="4" applyFont="1" applyBorder="1" applyAlignment="1"/>
    <xf numFmtId="166" fontId="28" fillId="0" borderId="17" xfId="4" applyFont="1" applyBorder="1" applyAlignment="1"/>
    <xf numFmtId="49" fontId="25" fillId="0" borderId="5" xfId="3" applyNumberFormat="1" applyFont="1" applyFill="1" applyBorder="1" applyAlignment="1">
      <alignment horizontal="center" vertical="center"/>
    </xf>
    <xf numFmtId="0" fontId="22" fillId="0" borderId="5" xfId="3" applyNumberFormat="1" applyFont="1" applyBorder="1" applyAlignment="1">
      <alignment horizontal="center" vertical="center"/>
    </xf>
    <xf numFmtId="166" fontId="28" fillId="0" borderId="5" xfId="4" applyFont="1" applyBorder="1" applyAlignment="1"/>
    <xf numFmtId="49" fontId="27" fillId="0" borderId="5" xfId="3" applyNumberFormat="1" applyFont="1" applyFill="1" applyBorder="1" applyAlignment="1">
      <alignment horizontal="center" vertical="center"/>
    </xf>
    <xf numFmtId="0" fontId="22" fillId="0" borderId="5" xfId="3" applyFont="1" applyBorder="1" applyAlignment="1">
      <alignment horizontal="center"/>
    </xf>
    <xf numFmtId="49" fontId="27" fillId="0" borderId="8" xfId="3" applyNumberFormat="1" applyFont="1" applyFill="1" applyBorder="1" applyAlignment="1">
      <alignment horizontal="center" vertical="center"/>
    </xf>
    <xf numFmtId="0" fontId="22" fillId="0" borderId="8" xfId="3" applyNumberFormat="1" applyFont="1" applyBorder="1" applyAlignment="1">
      <alignment horizontal="center" vertical="center"/>
    </xf>
    <xf numFmtId="166" fontId="28" fillId="0" borderId="8" xfId="4" applyFont="1" applyBorder="1" applyAlignment="1"/>
    <xf numFmtId="166" fontId="28" fillId="0" borderId="48" xfId="4" applyFont="1" applyBorder="1" applyAlignment="1"/>
    <xf numFmtId="166" fontId="28" fillId="0" borderId="60" xfId="4" applyFont="1" applyBorder="1" applyAlignment="1"/>
    <xf numFmtId="49" fontId="22" fillId="0" borderId="21" xfId="3" applyNumberFormat="1" applyFont="1" applyBorder="1" applyAlignment="1">
      <alignment horizontal="left" wrapText="1" indent="1"/>
    </xf>
    <xf numFmtId="0" fontId="22" fillId="0" borderId="15" xfId="0" applyFont="1" applyBorder="1" applyAlignment="1">
      <alignment horizontal="center" vertical="center"/>
    </xf>
    <xf numFmtId="171" fontId="22" fillId="0" borderId="16" xfId="2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0" fontId="22" fillId="0" borderId="16" xfId="2" applyNumberFormat="1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171" fontId="22" fillId="0" borderId="5" xfId="2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10" fontId="22" fillId="0" borderId="5" xfId="2" applyNumberFormat="1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171" fontId="22" fillId="0" borderId="8" xfId="2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0" fontId="22" fillId="0" borderId="8" xfId="2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71" fontId="22" fillId="0" borderId="19" xfId="2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10" fontId="22" fillId="0" borderId="19" xfId="2" applyNumberFormat="1" applyFont="1" applyBorder="1" applyAlignment="1">
      <alignment horizontal="center" vertical="center"/>
    </xf>
    <xf numFmtId="0" fontId="23" fillId="7" borderId="18" xfId="0" applyFont="1" applyFill="1" applyBorder="1" applyAlignment="1">
      <alignment horizontal="center" vertical="center"/>
    </xf>
    <xf numFmtId="0" fontId="23" fillId="7" borderId="19" xfId="0" applyFont="1" applyFill="1" applyBorder="1" applyAlignment="1">
      <alignment horizontal="center" vertical="center"/>
    </xf>
    <xf numFmtId="0" fontId="23" fillId="7" borderId="20" xfId="0" applyFont="1" applyFill="1" applyBorder="1" applyAlignment="1">
      <alignment horizontal="center" vertical="center"/>
    </xf>
    <xf numFmtId="0" fontId="30" fillId="8" borderId="86" xfId="10" applyFont="1" applyFill="1" applyBorder="1" applyAlignment="1">
      <alignment horizontal="center" vertical="center" wrapText="1"/>
    </xf>
    <xf numFmtId="0" fontId="30" fillId="8" borderId="87" xfId="10" applyFont="1" applyFill="1" applyBorder="1" applyAlignment="1">
      <alignment horizontal="center" vertical="center" wrapText="1"/>
    </xf>
    <xf numFmtId="0" fontId="30" fillId="8" borderId="88" xfId="10" applyFont="1" applyFill="1" applyBorder="1" applyAlignment="1">
      <alignment horizontal="center" vertical="center" wrapText="1"/>
    </xf>
    <xf numFmtId="0" fontId="36" fillId="0" borderId="43" xfId="0" applyFont="1" applyFill="1" applyBorder="1" applyAlignment="1">
      <alignment horizontal="left" vertical="top" wrapText="1"/>
    </xf>
    <xf numFmtId="0" fontId="36" fillId="0" borderId="44" xfId="0" applyFont="1" applyFill="1" applyBorder="1" applyAlignment="1">
      <alignment horizontal="right" vertical="top" wrapText="1"/>
    </xf>
    <xf numFmtId="0" fontId="36" fillId="0" borderId="44" xfId="0" applyFont="1" applyFill="1" applyBorder="1" applyAlignment="1">
      <alignment horizontal="left" vertical="top" wrapText="1"/>
    </xf>
    <xf numFmtId="0" fontId="36" fillId="0" borderId="44" xfId="0" applyFont="1" applyFill="1" applyBorder="1" applyAlignment="1">
      <alignment horizontal="center" vertical="top" wrapText="1"/>
    </xf>
    <xf numFmtId="0" fontId="36" fillId="0" borderId="44" xfId="0" applyFont="1" applyFill="1" applyBorder="1" applyAlignment="1">
      <alignment horizontal="center" vertical="center" wrapText="1"/>
    </xf>
    <xf numFmtId="4" fontId="36" fillId="0" borderId="44" xfId="0" applyNumberFormat="1" applyFont="1" applyFill="1" applyBorder="1" applyAlignment="1">
      <alignment horizontal="center" vertical="center" wrapText="1"/>
    </xf>
    <xf numFmtId="44" fontId="36" fillId="9" borderId="44" xfId="1" applyFont="1" applyFill="1" applyBorder="1" applyAlignment="1">
      <alignment horizontal="center" vertical="center" wrapText="1"/>
    </xf>
    <xf numFmtId="44" fontId="36" fillId="4" borderId="45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left" vertical="top" wrapText="1"/>
    </xf>
    <xf numFmtId="0" fontId="36" fillId="0" borderId="5" xfId="0" applyFont="1" applyFill="1" applyBorder="1" applyAlignment="1">
      <alignment horizontal="right" vertical="top" wrapText="1"/>
    </xf>
    <xf numFmtId="0" fontId="36" fillId="0" borderId="5" xfId="0" applyFont="1" applyFill="1" applyBorder="1" applyAlignment="1">
      <alignment horizontal="left" vertical="top" wrapText="1"/>
    </xf>
    <xf numFmtId="0" fontId="36" fillId="0" borderId="5" xfId="0" applyFont="1" applyFill="1" applyBorder="1" applyAlignment="1">
      <alignment horizontal="center" vertical="top" wrapText="1"/>
    </xf>
    <xf numFmtId="0" fontId="36" fillId="0" borderId="5" xfId="0" applyFont="1" applyFill="1" applyBorder="1" applyAlignment="1">
      <alignment horizontal="center" vertical="center" wrapText="1"/>
    </xf>
    <xf numFmtId="4" fontId="36" fillId="0" borderId="5" xfId="0" applyNumberFormat="1" applyFont="1" applyFill="1" applyBorder="1" applyAlignment="1">
      <alignment horizontal="center" vertical="center" wrapText="1"/>
    </xf>
    <xf numFmtId="44" fontId="36" fillId="9" borderId="5" xfId="1" applyFont="1" applyFill="1" applyBorder="1" applyAlignment="1">
      <alignment horizontal="center" vertical="center" wrapText="1"/>
    </xf>
    <xf numFmtId="44" fontId="36" fillId="4" borderId="22" xfId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left" vertical="top" wrapText="1"/>
    </xf>
    <xf numFmtId="0" fontId="36" fillId="0" borderId="19" xfId="0" applyFont="1" applyFill="1" applyBorder="1" applyAlignment="1">
      <alignment horizontal="right" vertical="top" wrapText="1"/>
    </xf>
    <xf numFmtId="0" fontId="36" fillId="0" borderId="19" xfId="0" applyFont="1" applyFill="1" applyBorder="1" applyAlignment="1">
      <alignment horizontal="left" vertical="top" wrapText="1"/>
    </xf>
    <xf numFmtId="0" fontId="36" fillId="0" borderId="19" xfId="0" applyFont="1" applyFill="1" applyBorder="1" applyAlignment="1">
      <alignment horizontal="center" vertical="top" wrapText="1"/>
    </xf>
    <xf numFmtId="0" fontId="36" fillId="0" borderId="19" xfId="0" applyFont="1" applyFill="1" applyBorder="1" applyAlignment="1">
      <alignment horizontal="center" vertical="center" wrapText="1"/>
    </xf>
    <xf numFmtId="4" fontId="36" fillId="0" borderId="19" xfId="0" applyNumberFormat="1" applyFont="1" applyFill="1" applyBorder="1" applyAlignment="1">
      <alignment horizontal="center" vertical="center" wrapText="1"/>
    </xf>
    <xf numFmtId="44" fontId="36" fillId="9" borderId="19" xfId="1" applyFont="1" applyFill="1" applyBorder="1" applyAlignment="1">
      <alignment horizontal="center" vertical="center" wrapText="1"/>
    </xf>
    <xf numFmtId="44" fontId="36" fillId="4" borderId="20" xfId="1" applyFont="1" applyFill="1" applyBorder="1" applyAlignment="1">
      <alignment horizontal="center" vertical="center" wrapText="1"/>
    </xf>
    <xf numFmtId="44" fontId="29" fillId="7" borderId="45" xfId="1" applyFont="1" applyFill="1" applyBorder="1" applyAlignment="1">
      <alignment vertical="top" wrapText="1"/>
    </xf>
    <xf numFmtId="44" fontId="29" fillId="7" borderId="22" xfId="1" applyFont="1" applyFill="1" applyBorder="1" applyAlignment="1">
      <alignment vertical="top" wrapText="1"/>
    </xf>
    <xf numFmtId="44" fontId="29" fillId="8" borderId="22" xfId="1" applyFont="1" applyFill="1" applyBorder="1" applyAlignment="1">
      <alignment vertical="top"/>
    </xf>
    <xf numFmtId="44" fontId="29" fillId="7" borderId="20" xfId="1" applyFont="1" applyFill="1" applyBorder="1" applyAlignment="1">
      <alignment vertical="top"/>
    </xf>
    <xf numFmtId="0" fontId="23" fillId="2" borderId="7" xfId="7" applyFont="1" applyFill="1" applyBorder="1" applyAlignment="1">
      <alignment horizontal="center" vertical="center"/>
    </xf>
    <xf numFmtId="0" fontId="25" fillId="0" borderId="0" xfId="7" applyFont="1" applyBorder="1" applyAlignment="1">
      <alignment vertical="center"/>
    </xf>
    <xf numFmtId="0" fontId="35" fillId="0" borderId="0" xfId="7" applyFont="1" applyBorder="1" applyAlignment="1">
      <alignment vertical="center"/>
    </xf>
    <xf numFmtId="0" fontId="38" fillId="0" borderId="0" xfId="7" applyFont="1" applyBorder="1" applyAlignment="1">
      <alignment vertical="center"/>
    </xf>
    <xf numFmtId="49" fontId="29" fillId="0" borderId="0" xfId="7" applyNumberFormat="1" applyFont="1" applyBorder="1" applyAlignment="1">
      <alignment vertical="center"/>
    </xf>
    <xf numFmtId="0" fontId="34" fillId="0" borderId="0" xfId="7" applyFont="1" applyBorder="1" applyAlignment="1">
      <alignment horizontal="justify" vertical="center"/>
    </xf>
    <xf numFmtId="0" fontId="29" fillId="2" borderId="14" xfId="7" applyFont="1" applyFill="1" applyBorder="1" applyAlignment="1">
      <alignment vertical="center"/>
    </xf>
    <xf numFmtId="0" fontId="34" fillId="0" borderId="52" xfId="7" applyFont="1" applyBorder="1" applyAlignment="1">
      <alignment horizontal="center" vertical="center" wrapText="1"/>
    </xf>
    <xf numFmtId="168" fontId="34" fillId="0" borderId="50" xfId="8" applyFont="1" applyBorder="1" applyAlignment="1">
      <alignment vertical="center" wrapText="1"/>
    </xf>
    <xf numFmtId="2" fontId="26" fillId="0" borderId="52" xfId="7" applyNumberFormat="1" applyFont="1" applyBorder="1" applyAlignment="1">
      <alignment horizontal="center" vertical="center"/>
    </xf>
    <xf numFmtId="0" fontId="34" fillId="0" borderId="53" xfId="7" applyFont="1" applyBorder="1" applyAlignment="1">
      <alignment horizontal="center" vertical="center" wrapText="1"/>
    </xf>
    <xf numFmtId="168" fontId="34" fillId="0" borderId="38" xfId="8" applyFont="1" applyBorder="1" applyAlignment="1">
      <alignment vertical="center" wrapText="1"/>
    </xf>
    <xf numFmtId="2" fontId="26" fillId="0" borderId="53" xfId="7" applyNumberFormat="1" applyFont="1" applyBorder="1" applyAlignment="1">
      <alignment horizontal="center" vertical="center"/>
    </xf>
    <xf numFmtId="0" fontId="34" fillId="0" borderId="54" xfId="7" applyFont="1" applyBorder="1" applyAlignment="1">
      <alignment horizontal="center" vertical="center" wrapText="1"/>
    </xf>
    <xf numFmtId="168" fontId="34" fillId="0" borderId="51" xfId="8" applyFont="1" applyBorder="1" applyAlignment="1">
      <alignment vertical="center" wrapText="1"/>
    </xf>
    <xf numFmtId="0" fontId="26" fillId="0" borderId="54" xfId="7" applyNumberFormat="1" applyFont="1" applyBorder="1" applyAlignment="1">
      <alignment horizontal="center" vertical="center"/>
    </xf>
    <xf numFmtId="0" fontId="34" fillId="0" borderId="55" xfId="7" applyFont="1" applyBorder="1" applyAlignment="1">
      <alignment horizontal="center" vertical="center" wrapText="1"/>
    </xf>
    <xf numFmtId="168" fontId="34" fillId="0" borderId="26" xfId="8" applyFont="1" applyBorder="1" applyAlignment="1">
      <alignment vertical="center" wrapText="1"/>
    </xf>
    <xf numFmtId="2" fontId="26" fillId="0" borderId="55" xfId="7" applyNumberFormat="1" applyFont="1" applyBorder="1" applyAlignment="1">
      <alignment horizontal="center" vertical="center"/>
    </xf>
    <xf numFmtId="0" fontId="26" fillId="0" borderId="52" xfId="7" applyNumberFormat="1" applyFont="1" applyBorder="1" applyAlignment="1">
      <alignment horizontal="center" vertical="center"/>
    </xf>
    <xf numFmtId="0" fontId="26" fillId="0" borderId="53" xfId="7" applyNumberFormat="1" applyFont="1" applyBorder="1" applyAlignment="1">
      <alignment horizontal="center" vertical="center"/>
    </xf>
    <xf numFmtId="0" fontId="39" fillId="2" borderId="11" xfId="7" applyFont="1" applyFill="1" applyBorder="1" applyAlignment="1">
      <alignment horizontal="center" vertical="center" wrapText="1"/>
    </xf>
    <xf numFmtId="0" fontId="40" fillId="2" borderId="7" xfId="7" applyNumberFormat="1" applyFont="1" applyFill="1" applyBorder="1" applyAlignment="1">
      <alignment horizontal="center" vertical="center"/>
    </xf>
    <xf numFmtId="0" fontId="39" fillId="2" borderId="7" xfId="7" applyFont="1" applyFill="1" applyBorder="1" applyAlignment="1">
      <alignment horizontal="center" vertical="center" wrapText="1"/>
    </xf>
    <xf numFmtId="0" fontId="39" fillId="2" borderId="9" xfId="7" applyFont="1" applyFill="1" applyBorder="1" applyAlignment="1">
      <alignment horizontal="center" vertical="center"/>
    </xf>
    <xf numFmtId="10" fontId="39" fillId="2" borderId="13" xfId="2" applyNumberFormat="1" applyFont="1" applyFill="1" applyBorder="1" applyAlignment="1">
      <alignment vertical="center"/>
    </xf>
    <xf numFmtId="0" fontId="36" fillId="0" borderId="30" xfId="0" applyFont="1" applyFill="1" applyBorder="1" applyAlignment="1">
      <alignment horizontal="left" vertical="top" wrapText="1"/>
    </xf>
    <xf numFmtId="0" fontId="36" fillId="0" borderId="8" xfId="0" applyFont="1" applyFill="1" applyBorder="1" applyAlignment="1">
      <alignment horizontal="right" vertical="top" wrapText="1"/>
    </xf>
    <xf numFmtId="0" fontId="36" fillId="0" borderId="8" xfId="0" applyFont="1" applyFill="1" applyBorder="1" applyAlignment="1">
      <alignment horizontal="left" vertical="top" wrapText="1"/>
    </xf>
    <xf numFmtId="0" fontId="36" fillId="0" borderId="8" xfId="0" applyFont="1" applyFill="1" applyBorder="1" applyAlignment="1">
      <alignment horizontal="center" vertical="top" wrapText="1"/>
    </xf>
    <xf numFmtId="0" fontId="36" fillId="0" borderId="8" xfId="0" applyFont="1" applyFill="1" applyBorder="1" applyAlignment="1">
      <alignment horizontal="center" vertical="center" wrapText="1"/>
    </xf>
    <xf numFmtId="4" fontId="36" fillId="0" borderId="8" xfId="0" applyNumberFormat="1" applyFont="1" applyFill="1" applyBorder="1" applyAlignment="1">
      <alignment horizontal="center" vertical="center" wrapText="1"/>
    </xf>
    <xf numFmtId="44" fontId="36" fillId="9" borderId="8" xfId="1" applyFont="1" applyFill="1" applyBorder="1" applyAlignment="1">
      <alignment horizontal="center" vertical="center" wrapText="1"/>
    </xf>
    <xf numFmtId="44" fontId="36" fillId="4" borderId="31" xfId="1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58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 indent="1"/>
    </xf>
    <xf numFmtId="0" fontId="25" fillId="0" borderId="4" xfId="0" applyFont="1" applyBorder="1" applyAlignment="1">
      <alignment horizontal="left" vertical="center" wrapText="1" indent="1"/>
    </xf>
    <xf numFmtId="0" fontId="22" fillId="0" borderId="70" xfId="0" applyFont="1" applyBorder="1" applyAlignment="1">
      <alignment horizontal="left" vertical="center" indent="1"/>
    </xf>
    <xf numFmtId="0" fontId="25" fillId="0" borderId="70" xfId="0" applyFont="1" applyBorder="1" applyAlignment="1">
      <alignment horizontal="left" vertical="center" indent="1"/>
    </xf>
    <xf numFmtId="0" fontId="23" fillId="8" borderId="11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left" vertical="center" indent="1"/>
    </xf>
    <xf numFmtId="0" fontId="25" fillId="0" borderId="11" xfId="0" applyFont="1" applyBorder="1" applyAlignment="1">
      <alignment horizontal="left" vertical="center" indent="1"/>
    </xf>
    <xf numFmtId="0" fontId="22" fillId="0" borderId="4" xfId="0" applyFont="1" applyBorder="1" applyAlignment="1">
      <alignment horizontal="left" vertical="center" indent="1"/>
    </xf>
    <xf numFmtId="0" fontId="25" fillId="0" borderId="4" xfId="0" applyFont="1" applyBorder="1" applyAlignment="1">
      <alignment horizontal="left" vertical="center" indent="1"/>
    </xf>
    <xf numFmtId="0" fontId="23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vertical="center"/>
    </xf>
    <xf numFmtId="0" fontId="22" fillId="0" borderId="74" xfId="0" applyFont="1" applyBorder="1" applyAlignment="1">
      <alignment horizontal="left" vertical="center" indent="1"/>
    </xf>
    <xf numFmtId="0" fontId="25" fillId="0" borderId="74" xfId="0" applyFont="1" applyBorder="1" applyAlignment="1">
      <alignment horizontal="left" vertical="center" indent="1"/>
    </xf>
    <xf numFmtId="0" fontId="25" fillId="0" borderId="73" xfId="0" applyFont="1" applyBorder="1" applyAlignment="1">
      <alignment vertical="center"/>
    </xf>
    <xf numFmtId="0" fontId="2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22" fillId="0" borderId="76" xfId="0" applyFont="1" applyBorder="1" applyAlignment="1">
      <alignment horizontal="left" vertical="center" wrapText="1" indent="1"/>
    </xf>
    <xf numFmtId="0" fontId="22" fillId="0" borderId="75" xfId="0" applyFont="1" applyBorder="1" applyAlignment="1">
      <alignment horizontal="left" vertical="center" indent="1"/>
    </xf>
    <xf numFmtId="0" fontId="22" fillId="0" borderId="76" xfId="0" applyFont="1" applyBorder="1" applyAlignment="1">
      <alignment horizontal="left" vertical="center" indent="1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75" xfId="0" applyFont="1" applyBorder="1" applyAlignment="1">
      <alignment horizontal="left" vertical="center" indent="1"/>
    </xf>
    <xf numFmtId="0" fontId="25" fillId="0" borderId="76" xfId="0" applyFont="1" applyBorder="1" applyAlignment="1">
      <alignment horizontal="left" vertical="center" indent="1"/>
    </xf>
    <xf numFmtId="0" fontId="22" fillId="0" borderId="37" xfId="0" applyFont="1" applyBorder="1" applyAlignment="1">
      <alignment horizontal="left" vertical="center" indent="1"/>
    </xf>
    <xf numFmtId="0" fontId="22" fillId="0" borderId="6" xfId="0" applyFont="1" applyBorder="1" applyAlignment="1">
      <alignment horizontal="left" vertical="center" indent="1"/>
    </xf>
    <xf numFmtId="0" fontId="22" fillId="0" borderId="39" xfId="0" applyFont="1" applyBorder="1" applyAlignment="1">
      <alignment horizontal="left" vertical="center" indent="1"/>
    </xf>
    <xf numFmtId="0" fontId="22" fillId="0" borderId="34" xfId="0" applyFont="1" applyBorder="1" applyAlignment="1">
      <alignment horizontal="left" vertical="center" indent="1"/>
    </xf>
    <xf numFmtId="0" fontId="22" fillId="0" borderId="2" xfId="0" applyFont="1" applyBorder="1" applyAlignment="1">
      <alignment horizontal="left" vertical="center" indent="1"/>
    </xf>
    <xf numFmtId="0" fontId="22" fillId="0" borderId="41" xfId="0" applyFont="1" applyBorder="1" applyAlignment="1">
      <alignment horizontal="left" vertical="center" indent="1"/>
    </xf>
    <xf numFmtId="0" fontId="22" fillId="0" borderId="5" xfId="0" applyFont="1" applyBorder="1" applyAlignment="1">
      <alignment horizontal="left" vertical="center" indent="1"/>
    </xf>
    <xf numFmtId="0" fontId="22" fillId="0" borderId="19" xfId="0" applyFont="1" applyBorder="1" applyAlignment="1">
      <alignment horizontal="left" vertical="center" indent="1"/>
    </xf>
    <xf numFmtId="0" fontId="22" fillId="0" borderId="68" xfId="0" applyFont="1" applyBorder="1" applyAlignment="1">
      <alignment horizontal="left" vertical="center" indent="1"/>
    </xf>
    <xf numFmtId="0" fontId="22" fillId="0" borderId="2" xfId="0" applyFont="1" applyBorder="1" applyAlignment="1">
      <alignment horizontal="left" vertical="center" wrapText="1" indent="1"/>
    </xf>
    <xf numFmtId="0" fontId="22" fillId="0" borderId="85" xfId="0" applyFont="1" applyBorder="1" applyAlignment="1">
      <alignment horizontal="left" vertical="center" indent="1"/>
    </xf>
    <xf numFmtId="0" fontId="22" fillId="0" borderId="67" xfId="0" applyFont="1" applyBorder="1" applyAlignment="1">
      <alignment horizontal="left" vertical="center" indent="1"/>
    </xf>
    <xf numFmtId="0" fontId="23" fillId="8" borderId="46" xfId="3" applyFont="1" applyFill="1" applyBorder="1" applyAlignment="1">
      <alignment horizontal="center" vertical="center"/>
    </xf>
    <xf numFmtId="0" fontId="23" fillId="8" borderId="40" xfId="3" applyFont="1" applyFill="1" applyBorder="1" applyAlignment="1">
      <alignment horizontal="center" vertical="center"/>
    </xf>
    <xf numFmtId="0" fontId="23" fillId="8" borderId="47" xfId="3" applyFont="1" applyFill="1" applyBorder="1" applyAlignment="1">
      <alignment horizontal="center" vertical="center"/>
    </xf>
    <xf numFmtId="0" fontId="23" fillId="8" borderId="28" xfId="3" applyFont="1" applyFill="1" applyBorder="1" applyAlignment="1">
      <alignment horizontal="center" vertical="center"/>
    </xf>
    <xf numFmtId="0" fontId="23" fillId="8" borderId="11" xfId="3" applyFont="1" applyFill="1" applyBorder="1" applyAlignment="1">
      <alignment horizontal="center" vertical="center"/>
    </xf>
    <xf numFmtId="0" fontId="23" fillId="8" borderId="29" xfId="3" applyFont="1" applyFill="1" applyBorder="1" applyAlignment="1">
      <alignment horizontal="center" vertical="center"/>
    </xf>
    <xf numFmtId="0" fontId="22" fillId="0" borderId="23" xfId="3" applyFont="1" applyBorder="1" applyAlignment="1">
      <alignment horizontal="center" vertical="center"/>
    </xf>
    <xf numFmtId="0" fontId="22" fillId="0" borderId="24" xfId="3" applyFont="1" applyBorder="1" applyAlignment="1">
      <alignment horizontal="center" vertical="center"/>
    </xf>
    <xf numFmtId="0" fontId="22" fillId="0" borderId="25" xfId="3" applyFont="1" applyBorder="1" applyAlignment="1">
      <alignment horizontal="center" vertical="center"/>
    </xf>
    <xf numFmtId="0" fontId="22" fillId="0" borderId="46" xfId="3" applyFont="1" applyBorder="1" applyAlignment="1">
      <alignment horizontal="center" vertical="center"/>
    </xf>
    <xf numFmtId="0" fontId="22" fillId="0" borderId="40" xfId="3" applyFont="1" applyBorder="1" applyAlignment="1">
      <alignment horizontal="center" vertical="center"/>
    </xf>
    <xf numFmtId="0" fontId="22" fillId="0" borderId="47" xfId="3" applyFont="1" applyBorder="1" applyAlignment="1">
      <alignment horizontal="center" vertical="center"/>
    </xf>
    <xf numFmtId="0" fontId="23" fillId="8" borderId="23" xfId="3" applyFont="1" applyFill="1" applyBorder="1" applyAlignment="1">
      <alignment horizontal="center" vertical="center"/>
    </xf>
    <xf numFmtId="0" fontId="23" fillId="8" borderId="24" xfId="3" applyFont="1" applyFill="1" applyBorder="1" applyAlignment="1">
      <alignment horizontal="center" vertical="center"/>
    </xf>
    <xf numFmtId="0" fontId="23" fillId="8" borderId="25" xfId="3" applyFont="1" applyFill="1" applyBorder="1" applyAlignment="1">
      <alignment horizontal="center" vertical="center"/>
    </xf>
    <xf numFmtId="0" fontId="24" fillId="2" borderId="9" xfId="3" applyFont="1" applyFill="1" applyBorder="1" applyAlignment="1">
      <alignment horizontal="center" vertical="center"/>
    </xf>
    <xf numFmtId="0" fontId="24" fillId="2" borderId="14" xfId="3" applyFont="1" applyFill="1" applyBorder="1" applyAlignment="1">
      <alignment horizontal="center" vertical="center"/>
    </xf>
    <xf numFmtId="0" fontId="24" fillId="2" borderId="13" xfId="3" applyFont="1" applyFill="1" applyBorder="1" applyAlignment="1">
      <alignment horizontal="center" vertical="center"/>
    </xf>
    <xf numFmtId="0" fontId="23" fillId="7" borderId="15" xfId="3" applyFont="1" applyFill="1" applyBorder="1" applyAlignment="1">
      <alignment vertical="center"/>
    </xf>
    <xf numFmtId="0" fontId="23" fillId="7" borderId="18" xfId="3" applyFont="1" applyFill="1" applyBorder="1" applyAlignment="1">
      <alignment vertical="center"/>
    </xf>
    <xf numFmtId="0" fontId="23" fillId="7" borderId="16" xfId="3" applyFont="1" applyFill="1" applyBorder="1" applyAlignment="1">
      <alignment horizontal="center" vertical="center"/>
    </xf>
    <xf numFmtId="0" fontId="23" fillId="7" borderId="19" xfId="3" applyFont="1" applyFill="1" applyBorder="1" applyAlignment="1">
      <alignment horizontal="center" vertical="center"/>
    </xf>
    <xf numFmtId="0" fontId="23" fillId="7" borderId="17" xfId="3" applyFont="1" applyFill="1" applyBorder="1" applyAlignment="1">
      <alignment horizontal="center" vertical="center"/>
    </xf>
    <xf numFmtId="0" fontId="23" fillId="7" borderId="20" xfId="3" applyFont="1" applyFill="1" applyBorder="1" applyAlignment="1">
      <alignment horizontal="center" vertical="center"/>
    </xf>
    <xf numFmtId="0" fontId="29" fillId="7" borderId="21" xfId="10" applyFont="1" applyFill="1" applyBorder="1" applyAlignment="1">
      <alignment horizontal="right" vertical="top" wrapText="1" indent="1"/>
    </xf>
    <xf numFmtId="0" fontId="29" fillId="7" borderId="5" xfId="10" applyFont="1" applyFill="1" applyBorder="1" applyAlignment="1">
      <alignment horizontal="right" vertical="top" wrapText="1" indent="1"/>
    </xf>
    <xf numFmtId="0" fontId="29" fillId="8" borderId="21" xfId="10" applyFont="1" applyFill="1" applyBorder="1" applyAlignment="1">
      <alignment horizontal="right" vertical="top" wrapText="1" indent="1"/>
    </xf>
    <xf numFmtId="0" fontId="29" fillId="8" borderId="5" xfId="10" applyFont="1" applyFill="1" applyBorder="1" applyAlignment="1">
      <alignment horizontal="right" vertical="top" wrapText="1" indent="1"/>
    </xf>
    <xf numFmtId="0" fontId="29" fillId="7" borderId="18" xfId="10" applyFont="1" applyFill="1" applyBorder="1" applyAlignment="1">
      <alignment horizontal="right" vertical="top" wrapText="1" indent="1"/>
    </xf>
    <xf numFmtId="0" fontId="29" fillId="7" borderId="19" xfId="10" applyFont="1" applyFill="1" applyBorder="1" applyAlignment="1">
      <alignment horizontal="right" vertical="top" wrapText="1" indent="1"/>
    </xf>
    <xf numFmtId="0" fontId="13" fillId="3" borderId="0" xfId="10" applyFont="1" applyFill="1" applyBorder="1" applyAlignment="1">
      <alignment horizontal="center" wrapText="1"/>
    </xf>
    <xf numFmtId="0" fontId="12" fillId="0" borderId="0" xfId="10" applyBorder="1"/>
    <xf numFmtId="0" fontId="14" fillId="3" borderId="0" xfId="10" applyFont="1" applyFill="1" applyBorder="1" applyAlignment="1">
      <alignment horizontal="left" vertical="top" wrapText="1" indent="1"/>
    </xf>
    <xf numFmtId="10" fontId="14" fillId="3" borderId="0" xfId="10" applyNumberFormat="1" applyFont="1" applyFill="1" applyBorder="1" applyAlignment="1">
      <alignment horizontal="left" vertical="top" wrapText="1" indent="1"/>
    </xf>
    <xf numFmtId="0" fontId="29" fillId="7" borderId="43" xfId="10" applyFont="1" applyFill="1" applyBorder="1" applyAlignment="1">
      <alignment horizontal="right" vertical="top" wrapText="1" indent="1"/>
    </xf>
    <xf numFmtId="0" fontId="29" fillId="7" borderId="44" xfId="10" applyFont="1" applyFill="1" applyBorder="1" applyAlignment="1">
      <alignment horizontal="right" vertical="top" wrapText="1" indent="1"/>
    </xf>
    <xf numFmtId="0" fontId="30" fillId="5" borderId="18" xfId="3" applyFont="1" applyFill="1" applyBorder="1" applyAlignment="1">
      <alignment horizontal="right" indent="1"/>
    </xf>
    <xf numFmtId="0" fontId="30" fillId="5" borderId="19" xfId="3" applyFont="1" applyFill="1" applyBorder="1" applyAlignment="1">
      <alignment horizontal="right" indent="1"/>
    </xf>
    <xf numFmtId="0" fontId="30" fillId="2" borderId="63" xfId="3" applyFont="1" applyFill="1" applyBorder="1" applyAlignment="1">
      <alignment horizontal="center" vertical="center"/>
    </xf>
    <xf numFmtId="0" fontId="30" fillId="2" borderId="64" xfId="3" applyFont="1" applyFill="1" applyBorder="1" applyAlignment="1">
      <alignment horizontal="center" vertical="center"/>
    </xf>
    <xf numFmtId="0" fontId="30" fillId="2" borderId="65" xfId="3" applyFont="1" applyFill="1" applyBorder="1" applyAlignment="1">
      <alignment horizontal="center" vertical="center"/>
    </xf>
    <xf numFmtId="0" fontId="30" fillId="0" borderId="15" xfId="3" applyFont="1" applyFill="1" applyBorder="1" applyAlignment="1">
      <alignment horizontal="right" indent="1"/>
    </xf>
    <xf numFmtId="0" fontId="30" fillId="0" borderId="16" xfId="3" applyFont="1" applyFill="1" applyBorder="1" applyAlignment="1">
      <alignment horizontal="right" indent="1"/>
    </xf>
    <xf numFmtId="0" fontId="30" fillId="0" borderId="43" xfId="3" applyFont="1" applyFill="1" applyBorder="1" applyAlignment="1">
      <alignment horizontal="right" indent="1"/>
    </xf>
    <xf numFmtId="0" fontId="30" fillId="0" borderId="44" xfId="3" applyFont="1" applyFill="1" applyBorder="1" applyAlignment="1">
      <alignment horizontal="right" indent="1"/>
    </xf>
    <xf numFmtId="0" fontId="29" fillId="6" borderId="21" xfId="3" applyFont="1" applyFill="1" applyBorder="1" applyAlignment="1">
      <alignment horizontal="right" vertical="center" wrapText="1" indent="1"/>
    </xf>
    <xf numFmtId="0" fontId="29" fillId="6" borderId="37" xfId="3" applyFont="1" applyFill="1" applyBorder="1" applyAlignment="1">
      <alignment horizontal="right" vertical="center" wrapText="1" indent="1"/>
    </xf>
    <xf numFmtId="0" fontId="29" fillId="6" borderId="5" xfId="3" applyFont="1" applyFill="1" applyBorder="1" applyAlignment="1">
      <alignment horizontal="right" vertical="center" wrapText="1" indent="1"/>
    </xf>
    <xf numFmtId="0" fontId="29" fillId="7" borderId="21" xfId="3" applyFont="1" applyFill="1" applyBorder="1" applyAlignment="1">
      <alignment horizontal="right" vertical="center" wrapText="1" indent="1"/>
    </xf>
    <xf numFmtId="0" fontId="29" fillId="7" borderId="37" xfId="3" applyFont="1" applyFill="1" applyBorder="1" applyAlignment="1">
      <alignment horizontal="right" vertical="center" wrapText="1" indent="1"/>
    </xf>
    <xf numFmtId="0" fontId="29" fillId="7" borderId="5" xfId="3" applyFont="1" applyFill="1" applyBorder="1" applyAlignment="1">
      <alignment horizontal="right" vertical="center" wrapText="1" indent="1"/>
    </xf>
    <xf numFmtId="0" fontId="29" fillId="0" borderId="6" xfId="3" applyFont="1" applyBorder="1" applyAlignment="1">
      <alignment horizontal="center" vertical="center" wrapText="1"/>
    </xf>
    <xf numFmtId="0" fontId="29" fillId="0" borderId="38" xfId="3" applyFont="1" applyBorder="1" applyAlignment="1">
      <alignment horizontal="center" vertical="center" wrapText="1"/>
    </xf>
    <xf numFmtId="0" fontId="29" fillId="0" borderId="37" xfId="3" applyFont="1" applyBorder="1" applyAlignment="1">
      <alignment horizontal="center" vertical="center" wrapText="1"/>
    </xf>
    <xf numFmtId="0" fontId="29" fillId="8" borderId="18" xfId="3" applyFont="1" applyFill="1" applyBorder="1" applyAlignment="1">
      <alignment horizontal="right" vertical="center" wrapText="1" indent="1"/>
    </xf>
    <xf numFmtId="0" fontId="29" fillId="8" borderId="39" xfId="3" applyFont="1" applyFill="1" applyBorder="1" applyAlignment="1">
      <alignment horizontal="right" vertical="center" wrapText="1" indent="1"/>
    </xf>
    <xf numFmtId="0" fontId="29" fillId="8" borderId="19" xfId="3" applyFont="1" applyFill="1" applyBorder="1" applyAlignment="1">
      <alignment horizontal="right" vertical="center" wrapText="1" indent="1"/>
    </xf>
    <xf numFmtId="0" fontId="20" fillId="0" borderId="40" xfId="3" applyFont="1" applyBorder="1" applyAlignment="1">
      <alignment horizontal="center" vertical="center" wrapText="1"/>
    </xf>
    <xf numFmtId="0" fontId="29" fillId="7" borderId="15" xfId="3" applyFont="1" applyFill="1" applyBorder="1" applyAlignment="1">
      <alignment horizontal="right" vertical="center" wrapText="1" indent="1"/>
    </xf>
    <xf numFmtId="0" fontId="29" fillId="7" borderId="59" xfId="3" applyFont="1" applyFill="1" applyBorder="1" applyAlignment="1">
      <alignment horizontal="right" vertical="center" wrapText="1" indent="1"/>
    </xf>
    <xf numFmtId="0" fontId="29" fillId="7" borderId="16" xfId="3" applyFont="1" applyFill="1" applyBorder="1" applyAlignment="1">
      <alignment horizontal="right" vertical="center" wrapText="1" indent="1"/>
    </xf>
    <xf numFmtId="0" fontId="11" fillId="0" borderId="50" xfId="7" applyFont="1" applyBorder="1" applyAlignment="1">
      <alignment horizontal="left"/>
    </xf>
    <xf numFmtId="0" fontId="11" fillId="0" borderId="0" xfId="7" applyFont="1" applyAlignment="1">
      <alignment horizontal="left"/>
    </xf>
    <xf numFmtId="0" fontId="39" fillId="0" borderId="0" xfId="7" applyFont="1" applyBorder="1" applyAlignment="1">
      <alignment horizontal="center" vertical="center" wrapText="1"/>
    </xf>
    <xf numFmtId="49" fontId="29" fillId="0" borderId="0" xfId="7" applyNumberFormat="1" applyFont="1" applyBorder="1" applyAlignment="1">
      <alignment horizontal="center" vertical="center"/>
    </xf>
    <xf numFmtId="0" fontId="35" fillId="0" borderId="49" xfId="7" applyFont="1" applyBorder="1" applyAlignment="1">
      <alignment horizontal="center" vertical="center" wrapText="1"/>
    </xf>
    <xf numFmtId="0" fontId="35" fillId="0" borderId="44" xfId="7" applyFont="1" applyBorder="1" applyAlignment="1">
      <alignment horizontal="center" vertical="center" wrapText="1"/>
    </xf>
    <xf numFmtId="0" fontId="35" fillId="0" borderId="45" xfId="7" applyFont="1" applyBorder="1" applyAlignment="1">
      <alignment horizontal="center" vertical="center" wrapText="1"/>
    </xf>
    <xf numFmtId="0" fontId="35" fillId="0" borderId="37" xfId="7" applyFont="1" applyBorder="1" applyAlignment="1">
      <alignment horizontal="center" vertical="center" wrapText="1"/>
    </xf>
    <xf numFmtId="0" fontId="35" fillId="0" borderId="5" xfId="7" applyFont="1" applyBorder="1" applyAlignment="1">
      <alignment horizontal="center" vertical="center" wrapText="1"/>
    </xf>
    <xf numFmtId="0" fontId="35" fillId="0" borderId="22" xfId="7" applyFont="1" applyBorder="1" applyAlignment="1">
      <alignment horizontal="center" vertical="center" wrapText="1"/>
    </xf>
    <xf numFmtId="0" fontId="35" fillId="0" borderId="39" xfId="7" applyFont="1" applyBorder="1" applyAlignment="1">
      <alignment horizontal="center" vertical="center" wrapText="1"/>
    </xf>
    <xf numFmtId="0" fontId="35" fillId="0" borderId="19" xfId="7" applyFont="1" applyBorder="1" applyAlignment="1">
      <alignment horizontal="center" vertical="center" wrapText="1"/>
    </xf>
    <xf numFmtId="0" fontId="35" fillId="0" borderId="2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29" xfId="7" applyFont="1" applyBorder="1" applyAlignment="1">
      <alignment horizontal="center" vertical="center" wrapText="1"/>
    </xf>
    <xf numFmtId="0" fontId="23" fillId="2" borderId="43" xfId="0" applyFont="1" applyFill="1" applyBorder="1" applyAlignment="1">
      <alignment horizontal="center" vertical="center"/>
    </xf>
    <xf numFmtId="0" fontId="23" fillId="2" borderId="44" xfId="0" applyFont="1" applyFill="1" applyBorder="1" applyAlignment="1">
      <alignment horizontal="center" vertical="center"/>
    </xf>
    <xf numFmtId="0" fontId="23" fillId="2" borderId="45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</cellXfs>
  <cellStyles count="13">
    <cellStyle name="Moeda" xfId="1" builtinId="4"/>
    <cellStyle name="Moeda 2" xfId="4"/>
    <cellStyle name="Moeda 2 2" xfId="9"/>
    <cellStyle name="Moeda 3" xfId="11"/>
    <cellStyle name="Normal" xfId="0" builtinId="0"/>
    <cellStyle name="Normal 2" xfId="3"/>
    <cellStyle name="Normal 3" xfId="7"/>
    <cellStyle name="Normal 4" xfId="10"/>
    <cellStyle name="Porcentagem" xfId="2" builtinId="5"/>
    <cellStyle name="Porcentagem 2" xfId="5"/>
    <cellStyle name="Porcentagem 2 3 2" xfId="6"/>
    <cellStyle name="Vírgula 2" xfId="8"/>
    <cellStyle name="Vírgula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externalLink" Target="externalLinks/externalLink9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ARQ!A1"/><Relationship Id="rId13" Type="http://schemas.openxmlformats.org/officeDocument/2006/relationships/hyperlink" Target="#ENG!A1"/><Relationship Id="rId3" Type="http://schemas.openxmlformats.org/officeDocument/2006/relationships/hyperlink" Target="#'UNIFORME E EPI'!A1"/><Relationship Id="rId7" Type="http://schemas.openxmlformats.org/officeDocument/2006/relationships/hyperlink" Target="#AJD.SERV.!A1"/><Relationship Id="rId12" Type="http://schemas.openxmlformats.org/officeDocument/2006/relationships/hyperlink" Target="#'ENCARREGADO EL&#201;TRICA'!A1"/><Relationship Id="rId17" Type="http://schemas.openxmlformats.org/officeDocument/2006/relationships/hyperlink" Target="#'T&#201;C. ELETR. ELETROM.'!A1"/><Relationship Id="rId2" Type="http://schemas.openxmlformats.org/officeDocument/2006/relationships/hyperlink" Target="#'PREVIS&#195;O DE MATERIAIS'!A1"/><Relationship Id="rId16" Type="http://schemas.openxmlformats.org/officeDocument/2006/relationships/hyperlink" Target="#'T&#201;C. REDE. REFRIG.'!A1"/><Relationship Id="rId1" Type="http://schemas.openxmlformats.org/officeDocument/2006/relationships/hyperlink" Target="#RESUMO!A1"/><Relationship Id="rId6" Type="http://schemas.openxmlformats.org/officeDocument/2006/relationships/hyperlink" Target="#'Estimativa reposi&#231;&#227;o aus&#234;ncias'!A1"/><Relationship Id="rId11" Type="http://schemas.openxmlformats.org/officeDocument/2006/relationships/hyperlink" Target="#'ENCARREGADO GERAL'!A1"/><Relationship Id="rId5" Type="http://schemas.openxmlformats.org/officeDocument/2006/relationships/hyperlink" Target="#'COMPOSI&#199;&#195;O BDI'!A1"/><Relationship Id="rId15" Type="http://schemas.openxmlformats.org/officeDocument/2006/relationships/hyperlink" Target="#PROJETISTA!A1"/><Relationship Id="rId10" Type="http://schemas.openxmlformats.org/officeDocument/2006/relationships/hyperlink" Target="#ELET.!A1"/><Relationship Id="rId4" Type="http://schemas.openxmlformats.org/officeDocument/2006/relationships/hyperlink" Target="#FERRAMENTAS!A1"/><Relationship Id="rId9" Type="http://schemas.openxmlformats.org/officeDocument/2006/relationships/hyperlink" Target="#BOMB.HID.!A1"/><Relationship Id="rId14" Type="http://schemas.openxmlformats.org/officeDocument/2006/relationships/hyperlink" Target="#'MAR,SER, PINT, VID-CHAV e PED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428400</xdr:colOff>
      <xdr:row>3</xdr:row>
      <xdr:rowOff>51975</xdr:rowOff>
    </xdr:to>
    <xdr:sp macro="" textlink="">
      <xdr:nvSpPr>
        <xdr:cNvPr id="10" name="Retângulo 9">
          <a:hlinkClick xmlns:r="http://schemas.openxmlformats.org/officeDocument/2006/relationships" r:id="rId1"/>
        </xdr:cNvPr>
        <xdr:cNvSpPr/>
      </xdr:nvSpPr>
      <xdr:spPr>
        <a:xfrm>
          <a:off x="962025" y="400050"/>
          <a:ext cx="18000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RESUMO</a:t>
          </a:r>
        </a:p>
      </xdr:txBody>
    </xdr:sp>
    <xdr:clientData/>
  </xdr:twoCellAnchor>
  <xdr:twoCellAnchor>
    <xdr:from>
      <xdr:col>5</xdr:col>
      <xdr:colOff>1</xdr:colOff>
      <xdr:row>2</xdr:row>
      <xdr:rowOff>0</xdr:rowOff>
    </xdr:from>
    <xdr:to>
      <xdr:col>13</xdr:col>
      <xdr:colOff>304801</xdr:colOff>
      <xdr:row>3</xdr:row>
      <xdr:rowOff>51975</xdr:rowOff>
    </xdr:to>
    <xdr:sp macro="" textlink="">
      <xdr:nvSpPr>
        <xdr:cNvPr id="60" name="Retângulo 59"/>
        <xdr:cNvSpPr/>
      </xdr:nvSpPr>
      <xdr:spPr>
        <a:xfrm>
          <a:off x="2800351" y="400050"/>
          <a:ext cx="5791200" cy="252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100" b="1">
              <a:solidFill>
                <a:schemeClr val="accent5">
                  <a:lumMod val="50000"/>
                </a:schemeClr>
              </a:solidFill>
            </a:rPr>
            <a:t>Valores previstos (total e mensais, de material e de mão de obra) para o contrato.</a:t>
          </a:r>
        </a:p>
      </xdr:txBody>
    </xdr:sp>
    <xdr:clientData/>
  </xdr:twoCellAnchor>
  <xdr:twoCellAnchor>
    <xdr:from>
      <xdr:col>2</xdr:col>
      <xdr:colOff>0</xdr:colOff>
      <xdr:row>3</xdr:row>
      <xdr:rowOff>95250</xdr:rowOff>
    </xdr:from>
    <xdr:to>
      <xdr:col>4</xdr:col>
      <xdr:colOff>428400</xdr:colOff>
      <xdr:row>4</xdr:row>
      <xdr:rowOff>147225</xdr:rowOff>
    </xdr:to>
    <xdr:sp macro="" textlink="">
      <xdr:nvSpPr>
        <xdr:cNvPr id="67" name="Retângulo 66">
          <a:hlinkClick xmlns:r="http://schemas.openxmlformats.org/officeDocument/2006/relationships" r:id="rId2"/>
        </xdr:cNvPr>
        <xdr:cNvSpPr/>
      </xdr:nvSpPr>
      <xdr:spPr>
        <a:xfrm>
          <a:off x="962025" y="695325"/>
          <a:ext cx="18000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PREVISÃO DE MATERIAIS</a:t>
          </a:r>
        </a:p>
      </xdr:txBody>
    </xdr:sp>
    <xdr:clientData/>
  </xdr:twoCellAnchor>
  <xdr:twoCellAnchor>
    <xdr:from>
      <xdr:col>5</xdr:col>
      <xdr:colOff>1</xdr:colOff>
      <xdr:row>3</xdr:row>
      <xdr:rowOff>95250</xdr:rowOff>
    </xdr:from>
    <xdr:to>
      <xdr:col>13</xdr:col>
      <xdr:colOff>304801</xdr:colOff>
      <xdr:row>4</xdr:row>
      <xdr:rowOff>147225</xdr:rowOff>
    </xdr:to>
    <xdr:sp macro="" textlink="">
      <xdr:nvSpPr>
        <xdr:cNvPr id="68" name="Retângulo 67"/>
        <xdr:cNvSpPr/>
      </xdr:nvSpPr>
      <xdr:spPr>
        <a:xfrm>
          <a:off x="2800351" y="695325"/>
          <a:ext cx="5791200" cy="252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100" b="1">
              <a:solidFill>
                <a:schemeClr val="accent5">
                  <a:lumMod val="50000"/>
                </a:schemeClr>
              </a:solidFill>
            </a:rPr>
            <a:t>Insumos (quantidades, custos unitários, custos totais e curva ABC) SINAPI previstos em contrato.</a:t>
          </a:r>
        </a:p>
      </xdr:txBody>
    </xdr:sp>
    <xdr:clientData/>
  </xdr:twoCellAnchor>
  <xdr:twoCellAnchor>
    <xdr:from>
      <xdr:col>2</xdr:col>
      <xdr:colOff>0</xdr:colOff>
      <xdr:row>4</xdr:row>
      <xdr:rowOff>190500</xdr:rowOff>
    </xdr:from>
    <xdr:to>
      <xdr:col>4</xdr:col>
      <xdr:colOff>428400</xdr:colOff>
      <xdr:row>6</xdr:row>
      <xdr:rowOff>42450</xdr:rowOff>
    </xdr:to>
    <xdr:sp macro="" textlink="">
      <xdr:nvSpPr>
        <xdr:cNvPr id="71" name="Retângulo 70">
          <a:hlinkClick xmlns:r="http://schemas.openxmlformats.org/officeDocument/2006/relationships" r:id="rId3"/>
        </xdr:cNvPr>
        <xdr:cNvSpPr/>
      </xdr:nvSpPr>
      <xdr:spPr>
        <a:xfrm>
          <a:off x="962025" y="990600"/>
          <a:ext cx="18000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/>
            <a:t>ESTIMATIVA</a:t>
          </a:r>
          <a:r>
            <a:rPr lang="pt-BR" sz="800" b="1" baseline="0"/>
            <a:t> DE UNIFORMES E EPIs</a:t>
          </a:r>
          <a:endParaRPr lang="pt-BR" sz="800" b="1"/>
        </a:p>
      </xdr:txBody>
    </xdr:sp>
    <xdr:clientData/>
  </xdr:twoCellAnchor>
  <xdr:twoCellAnchor>
    <xdr:from>
      <xdr:col>5</xdr:col>
      <xdr:colOff>1</xdr:colOff>
      <xdr:row>4</xdr:row>
      <xdr:rowOff>190500</xdr:rowOff>
    </xdr:from>
    <xdr:to>
      <xdr:col>13</xdr:col>
      <xdr:colOff>304801</xdr:colOff>
      <xdr:row>6</xdr:row>
      <xdr:rowOff>42450</xdr:rowOff>
    </xdr:to>
    <xdr:sp macro="" textlink="">
      <xdr:nvSpPr>
        <xdr:cNvPr id="72" name="Retângulo 71"/>
        <xdr:cNvSpPr/>
      </xdr:nvSpPr>
      <xdr:spPr>
        <a:xfrm>
          <a:off x="2800351" y="990600"/>
          <a:ext cx="5791200" cy="252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100" b="1">
              <a:solidFill>
                <a:schemeClr val="accent5">
                  <a:lumMod val="50000"/>
                </a:schemeClr>
              </a:solidFill>
            </a:rPr>
            <a:t>Cálculos (mensais e por mão de obra de campo) para EPIs e Uniformes.</a:t>
          </a:r>
        </a:p>
      </xdr:txBody>
    </xdr:sp>
    <xdr:clientData/>
  </xdr:twoCellAnchor>
  <xdr:twoCellAnchor>
    <xdr:from>
      <xdr:col>2</xdr:col>
      <xdr:colOff>0</xdr:colOff>
      <xdr:row>6</xdr:row>
      <xdr:rowOff>85725</xdr:rowOff>
    </xdr:from>
    <xdr:to>
      <xdr:col>4</xdr:col>
      <xdr:colOff>428400</xdr:colOff>
      <xdr:row>7</xdr:row>
      <xdr:rowOff>137700</xdr:rowOff>
    </xdr:to>
    <xdr:sp macro="" textlink="">
      <xdr:nvSpPr>
        <xdr:cNvPr id="73" name="Retângulo 72">
          <a:hlinkClick xmlns:r="http://schemas.openxmlformats.org/officeDocument/2006/relationships" r:id="rId4"/>
        </xdr:cNvPr>
        <xdr:cNvSpPr/>
      </xdr:nvSpPr>
      <xdr:spPr>
        <a:xfrm>
          <a:off x="962025" y="1285875"/>
          <a:ext cx="18000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000" b="1"/>
            <a:t>PREVISÃO DE FERRAMENTAS</a:t>
          </a:r>
        </a:p>
      </xdr:txBody>
    </xdr:sp>
    <xdr:clientData/>
  </xdr:twoCellAnchor>
  <xdr:twoCellAnchor>
    <xdr:from>
      <xdr:col>5</xdr:col>
      <xdr:colOff>1</xdr:colOff>
      <xdr:row>6</xdr:row>
      <xdr:rowOff>85725</xdr:rowOff>
    </xdr:from>
    <xdr:to>
      <xdr:col>13</xdr:col>
      <xdr:colOff>304801</xdr:colOff>
      <xdr:row>7</xdr:row>
      <xdr:rowOff>137700</xdr:rowOff>
    </xdr:to>
    <xdr:sp macro="" textlink="">
      <xdr:nvSpPr>
        <xdr:cNvPr id="74" name="Retângulo 73"/>
        <xdr:cNvSpPr/>
      </xdr:nvSpPr>
      <xdr:spPr>
        <a:xfrm>
          <a:off x="2800351" y="1285875"/>
          <a:ext cx="5791200" cy="252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100" b="1">
              <a:solidFill>
                <a:schemeClr val="accent5">
                  <a:lumMod val="50000"/>
                </a:schemeClr>
              </a:solidFill>
            </a:rPr>
            <a:t>Cálculos (mensais, por funcionário e por oficina) para ferramentas.</a:t>
          </a:r>
        </a:p>
      </xdr:txBody>
    </xdr:sp>
    <xdr:clientData/>
  </xdr:twoCellAnchor>
  <xdr:twoCellAnchor>
    <xdr:from>
      <xdr:col>2</xdr:col>
      <xdr:colOff>0</xdr:colOff>
      <xdr:row>7</xdr:row>
      <xdr:rowOff>180975</xdr:rowOff>
    </xdr:from>
    <xdr:to>
      <xdr:col>4</xdr:col>
      <xdr:colOff>428400</xdr:colOff>
      <xdr:row>9</xdr:row>
      <xdr:rowOff>32925</xdr:rowOff>
    </xdr:to>
    <xdr:sp macro="" textlink="">
      <xdr:nvSpPr>
        <xdr:cNvPr id="75" name="Retângulo 74">
          <a:hlinkClick xmlns:r="http://schemas.openxmlformats.org/officeDocument/2006/relationships" r:id="rId5"/>
        </xdr:cNvPr>
        <xdr:cNvSpPr/>
      </xdr:nvSpPr>
      <xdr:spPr>
        <a:xfrm>
          <a:off x="962025" y="1581150"/>
          <a:ext cx="18000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COMPOSIÇÃO</a:t>
          </a:r>
          <a:r>
            <a:rPr lang="pt-BR" sz="1100" b="1" baseline="0"/>
            <a:t> DO BDI</a:t>
          </a:r>
          <a:endParaRPr lang="pt-BR" sz="1100" b="1"/>
        </a:p>
      </xdr:txBody>
    </xdr:sp>
    <xdr:clientData/>
  </xdr:twoCellAnchor>
  <xdr:twoCellAnchor>
    <xdr:from>
      <xdr:col>5</xdr:col>
      <xdr:colOff>1</xdr:colOff>
      <xdr:row>7</xdr:row>
      <xdr:rowOff>180975</xdr:rowOff>
    </xdr:from>
    <xdr:to>
      <xdr:col>13</xdr:col>
      <xdr:colOff>304801</xdr:colOff>
      <xdr:row>9</xdr:row>
      <xdr:rowOff>32925</xdr:rowOff>
    </xdr:to>
    <xdr:sp macro="" textlink="">
      <xdr:nvSpPr>
        <xdr:cNvPr id="76" name="Retângulo 75"/>
        <xdr:cNvSpPr/>
      </xdr:nvSpPr>
      <xdr:spPr>
        <a:xfrm>
          <a:off x="2800351" y="1581150"/>
          <a:ext cx="5791200" cy="252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100" b="1">
              <a:solidFill>
                <a:schemeClr val="accent5">
                  <a:lumMod val="50000"/>
                </a:schemeClr>
              </a:solidFill>
            </a:rPr>
            <a:t>Detalhamento do BDI.</a:t>
          </a:r>
        </a:p>
      </xdr:txBody>
    </xdr:sp>
    <xdr:clientData/>
  </xdr:twoCellAnchor>
  <xdr:twoCellAnchor>
    <xdr:from>
      <xdr:col>2</xdr:col>
      <xdr:colOff>0</xdr:colOff>
      <xdr:row>9</xdr:row>
      <xdr:rowOff>76200</xdr:rowOff>
    </xdr:from>
    <xdr:to>
      <xdr:col>4</xdr:col>
      <xdr:colOff>428400</xdr:colOff>
      <xdr:row>10</xdr:row>
      <xdr:rowOff>128175</xdr:rowOff>
    </xdr:to>
    <xdr:sp macro="" textlink="">
      <xdr:nvSpPr>
        <xdr:cNvPr id="77" name="Retângulo 76">
          <a:hlinkClick xmlns:r="http://schemas.openxmlformats.org/officeDocument/2006/relationships" r:id="rId6"/>
        </xdr:cNvPr>
        <xdr:cNvSpPr/>
      </xdr:nvSpPr>
      <xdr:spPr>
        <a:xfrm>
          <a:off x="962025" y="1876425"/>
          <a:ext cx="18000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700" b="1"/>
            <a:t>ESTIMATIVA</a:t>
          </a:r>
          <a:r>
            <a:rPr lang="pt-BR" sz="700" b="1" baseline="0"/>
            <a:t> DE REPOSIÇÃO DE AUSÊNCIAS</a:t>
          </a:r>
          <a:endParaRPr lang="pt-BR" sz="700" b="1"/>
        </a:p>
      </xdr:txBody>
    </xdr:sp>
    <xdr:clientData/>
  </xdr:twoCellAnchor>
  <xdr:twoCellAnchor>
    <xdr:from>
      <xdr:col>5</xdr:col>
      <xdr:colOff>1</xdr:colOff>
      <xdr:row>9</xdr:row>
      <xdr:rowOff>76200</xdr:rowOff>
    </xdr:from>
    <xdr:to>
      <xdr:col>13</xdr:col>
      <xdr:colOff>304801</xdr:colOff>
      <xdr:row>10</xdr:row>
      <xdr:rowOff>128175</xdr:rowOff>
    </xdr:to>
    <xdr:sp macro="" textlink="">
      <xdr:nvSpPr>
        <xdr:cNvPr id="78" name="Retângulo 77"/>
        <xdr:cNvSpPr/>
      </xdr:nvSpPr>
      <xdr:spPr>
        <a:xfrm>
          <a:off x="2800351" y="1876425"/>
          <a:ext cx="5791200" cy="2520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  <a:scene3d>
          <a:camera prst="orthographicFront"/>
          <a:lightRig rig="threePt" dir="t"/>
        </a:scene3d>
        <a:sp3d>
          <a:bevelT w="152400" h="50800" prst="softRound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1100" b="1">
              <a:solidFill>
                <a:schemeClr val="accent5">
                  <a:lumMod val="50000"/>
                </a:schemeClr>
              </a:solidFill>
            </a:rPr>
            <a:t>Cálculo probabilístico das ausências.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4</xdr:col>
      <xdr:colOff>428400</xdr:colOff>
      <xdr:row>28</xdr:row>
      <xdr:rowOff>38101</xdr:rowOff>
    </xdr:to>
    <xdr:sp macro="" textlink="">
      <xdr:nvSpPr>
        <xdr:cNvPr id="79" name="Retângulo 78"/>
        <xdr:cNvSpPr/>
      </xdr:nvSpPr>
      <xdr:spPr>
        <a:xfrm>
          <a:off x="962025" y="2181225"/>
          <a:ext cx="1800000" cy="3438526"/>
        </a:xfrm>
        <a:prstGeom prst="rect">
          <a:avLst/>
        </a:prstGeom>
        <a:solidFill>
          <a:srgbClr val="002060"/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FORMAÇÃO</a:t>
          </a:r>
          <a:r>
            <a:rPr lang="pt-BR" sz="1100" b="1" baseline="0"/>
            <a:t> DE PREÇOS DA MÃO DE OBRA</a:t>
          </a:r>
          <a:endParaRPr lang="pt-BR" sz="1100" b="1"/>
        </a:p>
      </xdr:txBody>
    </xdr:sp>
    <xdr:clientData/>
  </xdr:twoCellAnchor>
  <xdr:twoCellAnchor>
    <xdr:from>
      <xdr:col>5</xdr:col>
      <xdr:colOff>1</xdr:colOff>
      <xdr:row>11</xdr:row>
      <xdr:rowOff>0</xdr:rowOff>
    </xdr:from>
    <xdr:to>
      <xdr:col>13</xdr:col>
      <xdr:colOff>304801</xdr:colOff>
      <xdr:row>12</xdr:row>
      <xdr:rowOff>71025</xdr:rowOff>
    </xdr:to>
    <xdr:sp macro="" textlink="">
      <xdr:nvSpPr>
        <xdr:cNvPr id="80" name="Retângulo 79">
          <a:hlinkClick xmlns:r="http://schemas.openxmlformats.org/officeDocument/2006/relationships" r:id="rId7"/>
        </xdr:cNvPr>
        <xdr:cNvSpPr/>
      </xdr:nvSpPr>
      <xdr:spPr>
        <a:xfrm>
          <a:off x="2800351" y="2181225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AJUDANTES</a:t>
          </a:r>
        </a:p>
      </xdr:txBody>
    </xdr:sp>
    <xdr:clientData/>
  </xdr:twoCellAnchor>
  <xdr:twoCellAnchor>
    <xdr:from>
      <xdr:col>5</xdr:col>
      <xdr:colOff>1</xdr:colOff>
      <xdr:row>12</xdr:row>
      <xdr:rowOff>114300</xdr:rowOff>
    </xdr:from>
    <xdr:to>
      <xdr:col>13</xdr:col>
      <xdr:colOff>304801</xdr:colOff>
      <xdr:row>13</xdr:row>
      <xdr:rowOff>185325</xdr:rowOff>
    </xdr:to>
    <xdr:sp macro="" textlink="">
      <xdr:nvSpPr>
        <xdr:cNvPr id="81" name="Retângulo 80">
          <a:hlinkClick xmlns:r="http://schemas.openxmlformats.org/officeDocument/2006/relationships" r:id="rId8"/>
        </xdr:cNvPr>
        <xdr:cNvSpPr/>
      </xdr:nvSpPr>
      <xdr:spPr>
        <a:xfrm>
          <a:off x="2800351" y="2495550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ARQUITETO</a:t>
          </a:r>
        </a:p>
      </xdr:txBody>
    </xdr:sp>
    <xdr:clientData/>
  </xdr:twoCellAnchor>
  <xdr:twoCellAnchor>
    <xdr:from>
      <xdr:col>5</xdr:col>
      <xdr:colOff>1</xdr:colOff>
      <xdr:row>14</xdr:row>
      <xdr:rowOff>28575</xdr:rowOff>
    </xdr:from>
    <xdr:to>
      <xdr:col>13</xdr:col>
      <xdr:colOff>304801</xdr:colOff>
      <xdr:row>15</xdr:row>
      <xdr:rowOff>99600</xdr:rowOff>
    </xdr:to>
    <xdr:sp macro="" textlink="">
      <xdr:nvSpPr>
        <xdr:cNvPr id="82" name="Retângulo 81">
          <a:hlinkClick xmlns:r="http://schemas.openxmlformats.org/officeDocument/2006/relationships" r:id="rId9"/>
        </xdr:cNvPr>
        <xdr:cNvSpPr/>
      </xdr:nvSpPr>
      <xdr:spPr>
        <a:xfrm>
          <a:off x="2800351" y="2809875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BOMBEIRO</a:t>
          </a:r>
        </a:p>
      </xdr:txBody>
    </xdr:sp>
    <xdr:clientData/>
  </xdr:twoCellAnchor>
  <xdr:twoCellAnchor>
    <xdr:from>
      <xdr:col>5</xdr:col>
      <xdr:colOff>1</xdr:colOff>
      <xdr:row>15</xdr:row>
      <xdr:rowOff>142875</xdr:rowOff>
    </xdr:from>
    <xdr:to>
      <xdr:col>13</xdr:col>
      <xdr:colOff>304801</xdr:colOff>
      <xdr:row>17</xdr:row>
      <xdr:rowOff>32925</xdr:rowOff>
    </xdr:to>
    <xdr:sp macro="" textlink="">
      <xdr:nvSpPr>
        <xdr:cNvPr id="83" name="Retângulo 82">
          <a:hlinkClick xmlns:r="http://schemas.openxmlformats.org/officeDocument/2006/relationships" r:id="rId10"/>
        </xdr:cNvPr>
        <xdr:cNvSpPr/>
      </xdr:nvSpPr>
      <xdr:spPr>
        <a:xfrm>
          <a:off x="2800351" y="3124200"/>
          <a:ext cx="5791200" cy="2901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ELETRICISTAS</a:t>
          </a:r>
        </a:p>
      </xdr:txBody>
    </xdr:sp>
    <xdr:clientData/>
  </xdr:twoCellAnchor>
  <xdr:twoCellAnchor>
    <xdr:from>
      <xdr:col>5</xdr:col>
      <xdr:colOff>1</xdr:colOff>
      <xdr:row>17</xdr:row>
      <xdr:rowOff>76200</xdr:rowOff>
    </xdr:from>
    <xdr:to>
      <xdr:col>13</xdr:col>
      <xdr:colOff>304801</xdr:colOff>
      <xdr:row>18</xdr:row>
      <xdr:rowOff>147225</xdr:rowOff>
    </xdr:to>
    <xdr:sp macro="" textlink="">
      <xdr:nvSpPr>
        <xdr:cNvPr id="84" name="Retângulo 83">
          <a:hlinkClick xmlns:r="http://schemas.openxmlformats.org/officeDocument/2006/relationships" r:id="rId11"/>
        </xdr:cNvPr>
        <xdr:cNvSpPr/>
      </xdr:nvSpPr>
      <xdr:spPr>
        <a:xfrm>
          <a:off x="2800351" y="3457575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ENCARREGADO</a:t>
          </a:r>
          <a:r>
            <a:rPr lang="pt-BR" sz="1100" b="1" baseline="0"/>
            <a:t> (GERAL)</a:t>
          </a:r>
          <a:endParaRPr lang="pt-BR" sz="1100" b="1"/>
        </a:p>
      </xdr:txBody>
    </xdr:sp>
    <xdr:clientData/>
  </xdr:twoCellAnchor>
  <xdr:twoCellAnchor>
    <xdr:from>
      <xdr:col>5</xdr:col>
      <xdr:colOff>1</xdr:colOff>
      <xdr:row>18</xdr:row>
      <xdr:rowOff>190500</xdr:rowOff>
    </xdr:from>
    <xdr:to>
      <xdr:col>13</xdr:col>
      <xdr:colOff>304801</xdr:colOff>
      <xdr:row>20</xdr:row>
      <xdr:rowOff>80550</xdr:rowOff>
    </xdr:to>
    <xdr:sp macro="" textlink="">
      <xdr:nvSpPr>
        <xdr:cNvPr id="85" name="Retângulo 84">
          <a:hlinkClick xmlns:r="http://schemas.openxmlformats.org/officeDocument/2006/relationships" r:id="rId12"/>
        </xdr:cNvPr>
        <xdr:cNvSpPr/>
      </xdr:nvSpPr>
      <xdr:spPr>
        <a:xfrm>
          <a:off x="2800351" y="3771900"/>
          <a:ext cx="5791200" cy="2901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ENCARREGADO</a:t>
          </a:r>
          <a:r>
            <a:rPr lang="pt-BR" sz="1100" b="1" baseline="0"/>
            <a:t> (ELÉTRICA)</a:t>
          </a:r>
          <a:endParaRPr lang="pt-BR" sz="1100" b="1"/>
        </a:p>
      </xdr:txBody>
    </xdr:sp>
    <xdr:clientData/>
  </xdr:twoCellAnchor>
  <xdr:twoCellAnchor>
    <xdr:from>
      <xdr:col>5</xdr:col>
      <xdr:colOff>1</xdr:colOff>
      <xdr:row>20</xdr:row>
      <xdr:rowOff>123825</xdr:rowOff>
    </xdr:from>
    <xdr:to>
      <xdr:col>13</xdr:col>
      <xdr:colOff>304801</xdr:colOff>
      <xdr:row>21</xdr:row>
      <xdr:rowOff>194850</xdr:rowOff>
    </xdr:to>
    <xdr:sp macro="" textlink="">
      <xdr:nvSpPr>
        <xdr:cNvPr id="86" name="Retângulo 85">
          <a:hlinkClick xmlns:r="http://schemas.openxmlformats.org/officeDocument/2006/relationships" r:id="rId13"/>
        </xdr:cNvPr>
        <xdr:cNvSpPr/>
      </xdr:nvSpPr>
      <xdr:spPr>
        <a:xfrm>
          <a:off x="2800351" y="4105275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ENGENHEIROS</a:t>
          </a:r>
        </a:p>
      </xdr:txBody>
    </xdr:sp>
    <xdr:clientData/>
  </xdr:twoCellAnchor>
  <xdr:twoCellAnchor>
    <xdr:from>
      <xdr:col>5</xdr:col>
      <xdr:colOff>1</xdr:colOff>
      <xdr:row>22</xdr:row>
      <xdr:rowOff>38100</xdr:rowOff>
    </xdr:from>
    <xdr:to>
      <xdr:col>13</xdr:col>
      <xdr:colOff>304801</xdr:colOff>
      <xdr:row>23</xdr:row>
      <xdr:rowOff>90075</xdr:rowOff>
    </xdr:to>
    <xdr:sp macro="" textlink="">
      <xdr:nvSpPr>
        <xdr:cNvPr id="87" name="Retângulo 86">
          <a:hlinkClick xmlns:r="http://schemas.openxmlformats.org/officeDocument/2006/relationships" r:id="rId14"/>
        </xdr:cNvPr>
        <xdr:cNvSpPr/>
      </xdr:nvSpPr>
      <xdr:spPr>
        <a:xfrm>
          <a:off x="2800351" y="4419600"/>
          <a:ext cx="5791200" cy="252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MARCENEIRO,</a:t>
          </a:r>
          <a:r>
            <a:rPr lang="pt-BR" sz="1100" b="1" baseline="0"/>
            <a:t> SERRALHEIRO, PINTOR, CHAVEIRO, VIDRACEIRO E PEDREIRO</a:t>
          </a:r>
          <a:endParaRPr lang="pt-BR" sz="1100" b="1"/>
        </a:p>
      </xdr:txBody>
    </xdr:sp>
    <xdr:clientData/>
  </xdr:twoCellAnchor>
  <xdr:twoCellAnchor>
    <xdr:from>
      <xdr:col>5</xdr:col>
      <xdr:colOff>1</xdr:colOff>
      <xdr:row>23</xdr:row>
      <xdr:rowOff>133350</xdr:rowOff>
    </xdr:from>
    <xdr:to>
      <xdr:col>13</xdr:col>
      <xdr:colOff>304801</xdr:colOff>
      <xdr:row>25</xdr:row>
      <xdr:rowOff>4350</xdr:rowOff>
    </xdr:to>
    <xdr:sp macro="" textlink="">
      <xdr:nvSpPr>
        <xdr:cNvPr id="91" name="Retângulo 90">
          <a:hlinkClick xmlns:r="http://schemas.openxmlformats.org/officeDocument/2006/relationships" r:id="rId15"/>
        </xdr:cNvPr>
        <xdr:cNvSpPr/>
      </xdr:nvSpPr>
      <xdr:spPr>
        <a:xfrm>
          <a:off x="2800351" y="4714875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PROJETISTA</a:t>
          </a:r>
        </a:p>
      </xdr:txBody>
    </xdr:sp>
    <xdr:clientData/>
  </xdr:twoCellAnchor>
  <xdr:twoCellAnchor>
    <xdr:from>
      <xdr:col>5</xdr:col>
      <xdr:colOff>1</xdr:colOff>
      <xdr:row>25</xdr:row>
      <xdr:rowOff>47625</xdr:rowOff>
    </xdr:from>
    <xdr:to>
      <xdr:col>13</xdr:col>
      <xdr:colOff>304801</xdr:colOff>
      <xdr:row>26</xdr:row>
      <xdr:rowOff>118650</xdr:rowOff>
    </xdr:to>
    <xdr:sp macro="" textlink="">
      <xdr:nvSpPr>
        <xdr:cNvPr id="92" name="Retângulo 91">
          <a:hlinkClick xmlns:r="http://schemas.openxmlformats.org/officeDocument/2006/relationships" r:id="rId16"/>
        </xdr:cNvPr>
        <xdr:cNvSpPr/>
      </xdr:nvSpPr>
      <xdr:spPr>
        <a:xfrm>
          <a:off x="2800351" y="5029200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TÉCNICOS DE REFRIGERAÇÃO E REDES</a:t>
          </a:r>
        </a:p>
      </xdr:txBody>
    </xdr:sp>
    <xdr:clientData/>
  </xdr:twoCellAnchor>
  <xdr:twoCellAnchor>
    <xdr:from>
      <xdr:col>5</xdr:col>
      <xdr:colOff>1</xdr:colOff>
      <xdr:row>26</xdr:row>
      <xdr:rowOff>161925</xdr:rowOff>
    </xdr:from>
    <xdr:to>
      <xdr:col>13</xdr:col>
      <xdr:colOff>304801</xdr:colOff>
      <xdr:row>28</xdr:row>
      <xdr:rowOff>32925</xdr:rowOff>
    </xdr:to>
    <xdr:sp macro="" textlink="">
      <xdr:nvSpPr>
        <xdr:cNvPr id="93" name="Retângulo 92">
          <a:hlinkClick xmlns:r="http://schemas.openxmlformats.org/officeDocument/2006/relationships" r:id="rId17"/>
        </xdr:cNvPr>
        <xdr:cNvSpPr/>
      </xdr:nvSpPr>
      <xdr:spPr>
        <a:xfrm>
          <a:off x="2800351" y="5343525"/>
          <a:ext cx="5791200" cy="27105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TÉCNICOS ELETROTÉCNICA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85725</xdr:colOff>
      <xdr:row>0</xdr:row>
      <xdr:rowOff>180975</xdr:rowOff>
    </xdr:from>
    <xdr:to>
      <xdr:col>8</xdr:col>
      <xdr:colOff>200025</xdr:colOff>
      <xdr:row>3</xdr:row>
      <xdr:rowOff>123000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134350" y="180975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132525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60107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132525</xdr:rowOff>
    </xdr:to>
    <xdr:sp macro="" textlink="">
      <xdr:nvSpPr>
        <xdr:cNvPr id="5" name="Retângulo 4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16292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571500</xdr:colOff>
      <xdr:row>2</xdr:row>
      <xdr:rowOff>0</xdr:rowOff>
    </xdr:from>
    <xdr:to>
      <xdr:col>10</xdr:col>
      <xdr:colOff>583266</xdr:colOff>
      <xdr:row>4</xdr:row>
      <xdr:rowOff>33353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4623676" y="3810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276225</xdr:colOff>
      <xdr:row>1</xdr:row>
      <xdr:rowOff>0</xdr:rowOff>
    </xdr:from>
    <xdr:to>
      <xdr:col>18</xdr:col>
      <xdr:colOff>285750</xdr:colOff>
      <xdr:row>3</xdr:row>
      <xdr:rowOff>8700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5611475" y="180975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0</xdr:colOff>
      <xdr:row>1</xdr:row>
      <xdr:rowOff>0</xdr:rowOff>
    </xdr:from>
    <xdr:to>
      <xdr:col>11</xdr:col>
      <xdr:colOff>9525</xdr:colOff>
      <xdr:row>3</xdr:row>
      <xdr:rowOff>84900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4820900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0</xdr:colOff>
      <xdr:row>1</xdr:row>
      <xdr:rowOff>0</xdr:rowOff>
    </xdr:from>
    <xdr:to>
      <xdr:col>13</xdr:col>
      <xdr:colOff>9525</xdr:colOff>
      <xdr:row>3</xdr:row>
      <xdr:rowOff>75375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222057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304800</xdr:colOff>
      <xdr:row>1</xdr:row>
      <xdr:rowOff>0</xdr:rowOff>
    </xdr:from>
    <xdr:to>
      <xdr:col>17</xdr:col>
      <xdr:colOff>314325</xdr:colOff>
      <xdr:row>3</xdr:row>
      <xdr:rowOff>113475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15078075" y="238125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142875</xdr:colOff>
      <xdr:row>1</xdr:row>
      <xdr:rowOff>0</xdr:rowOff>
    </xdr:from>
    <xdr:to>
      <xdr:col>8</xdr:col>
      <xdr:colOff>590550</xdr:colOff>
      <xdr:row>3</xdr:row>
      <xdr:rowOff>103950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953452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132525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7010400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57150</xdr:colOff>
      <xdr:row>3</xdr:row>
      <xdr:rowOff>94425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6877050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132525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48677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114300</xdr:colOff>
      <xdr:row>3</xdr:row>
      <xdr:rowOff>132525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934450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419100</xdr:colOff>
      <xdr:row>1</xdr:row>
      <xdr:rowOff>0</xdr:rowOff>
    </xdr:from>
    <xdr:to>
      <xdr:col>10</xdr:col>
      <xdr:colOff>504825</xdr:colOff>
      <xdr:row>3</xdr:row>
      <xdr:rowOff>132525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989647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132525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467725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123000</xdr:rowOff>
    </xdr:to>
    <xdr:sp macro="" textlink="">
      <xdr:nvSpPr>
        <xdr:cNvPr id="4" name="Retângulo 3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7924800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1</xdr:row>
      <xdr:rowOff>0</xdr:rowOff>
    </xdr:from>
    <xdr:to>
      <xdr:col>9</xdr:col>
      <xdr:colOff>85725</xdr:colOff>
      <xdr:row>3</xdr:row>
      <xdr:rowOff>132525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>
          <a:spLocks noChangeAspect="1"/>
        </xdr:cNvSpPr>
      </xdr:nvSpPr>
      <xdr:spPr>
        <a:xfrm>
          <a:off x="8667750" y="190500"/>
          <a:ext cx="695325" cy="5040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/>
            <a:t>MENU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g_aroldo\Meus%20documentos\GEOSOLO\PAVIMENT_VG\Medi&#231;&#227;o%20n&#186;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ng_aroldo\Meus%20documentos\GEOSOLO\PAVIMENT_VG\Med_5_marajoar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ysa\c\INTERNET\Eudora\Attach\SBLO_PcP-AmpTPS_fora_CL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Luiz1\c\EXCEL\CECAV\OR&#199;CILN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iz1\c\EXCEL\CECAV\OR&#199;CILNI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a"/>
      <sheetName val="Base"/>
      <sheetName val="Sub-bas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  <cell r="M36">
            <v>39224</v>
          </cell>
        </row>
      </sheetData>
      <sheetData sheetId="12">
        <row r="36">
          <cell r="U36">
            <v>228419.09999999998</v>
          </cell>
        </row>
      </sheetData>
      <sheetData sheetId="13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1ª med.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Global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/>
      <sheetData sheetId="1" refreshError="1">
        <row r="38">
          <cell r="D38">
            <v>0.2</v>
          </cell>
        </row>
      </sheetData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5"/>
  <sheetViews>
    <sheetView showGridLines="0" workbookViewId="0"/>
  </sheetViews>
  <sheetFormatPr defaultRowHeight="15.75" x14ac:dyDescent="0.25"/>
  <cols>
    <col min="1" max="1" width="9" style="219"/>
    <col min="2" max="2" width="3.625" style="219" customWidth="1"/>
    <col min="3" max="4" width="9" style="219"/>
    <col min="5" max="5" width="6.125" style="219" customWidth="1"/>
    <col min="6" max="13" width="9" style="219"/>
    <col min="14" max="14" width="7.625" style="219" customWidth="1"/>
    <col min="15" max="16384" width="9" style="219"/>
  </cols>
  <sheetData>
    <row r="2" spans="2:14" ht="17.25" customHeight="1" x14ac:dyDescent="0.25">
      <c r="B2" s="220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2"/>
    </row>
    <row r="3" spans="2:14" x14ac:dyDescent="0.25">
      <c r="B3" s="223"/>
      <c r="C3" s="60"/>
      <c r="D3" s="60"/>
      <c r="E3" s="60"/>
      <c r="F3" s="224"/>
      <c r="G3" s="224"/>
      <c r="H3" s="224"/>
      <c r="I3" s="224"/>
      <c r="J3" s="224"/>
      <c r="K3" s="224"/>
      <c r="L3" s="224"/>
      <c r="M3" s="224"/>
      <c r="N3" s="225"/>
    </row>
    <row r="4" spans="2:14" x14ac:dyDescent="0.25">
      <c r="B4" s="223"/>
      <c r="C4" s="60"/>
      <c r="D4" s="60"/>
      <c r="E4" s="60"/>
      <c r="F4" s="224"/>
      <c r="G4" s="224"/>
      <c r="H4" s="224"/>
      <c r="I4" s="224"/>
      <c r="J4" s="224"/>
      <c r="K4" s="224"/>
      <c r="L4" s="224"/>
      <c r="M4" s="224"/>
      <c r="N4" s="225"/>
    </row>
    <row r="5" spans="2:14" x14ac:dyDescent="0.25">
      <c r="B5" s="223"/>
      <c r="C5" s="60"/>
      <c r="D5" s="60"/>
      <c r="E5" s="60"/>
      <c r="F5" s="226"/>
      <c r="G5" s="226"/>
      <c r="H5" s="226"/>
      <c r="I5" s="226"/>
      <c r="J5" s="226"/>
      <c r="K5" s="226"/>
      <c r="L5" s="226"/>
      <c r="M5" s="226"/>
      <c r="N5" s="227"/>
    </row>
    <row r="6" spans="2:14" x14ac:dyDescent="0.25">
      <c r="B6" s="223"/>
      <c r="C6" s="60"/>
      <c r="D6" s="60"/>
      <c r="E6" s="60"/>
      <c r="F6" s="224"/>
      <c r="G6" s="224"/>
      <c r="H6" s="224"/>
      <c r="I6" s="224"/>
      <c r="J6" s="224"/>
      <c r="K6" s="224"/>
      <c r="L6" s="224"/>
      <c r="M6" s="224"/>
      <c r="N6" s="225"/>
    </row>
    <row r="7" spans="2:14" x14ac:dyDescent="0.25">
      <c r="B7" s="223"/>
      <c r="C7" s="60"/>
      <c r="D7" s="60"/>
      <c r="E7" s="60"/>
      <c r="F7" s="224"/>
      <c r="G7" s="224"/>
      <c r="H7" s="224"/>
      <c r="I7" s="224"/>
      <c r="J7" s="224"/>
      <c r="K7" s="224"/>
      <c r="L7" s="224"/>
      <c r="M7" s="224"/>
      <c r="N7" s="225"/>
    </row>
    <row r="8" spans="2:14" x14ac:dyDescent="0.25">
      <c r="B8" s="223"/>
      <c r="C8" s="60"/>
      <c r="D8" s="60"/>
      <c r="E8" s="60"/>
      <c r="F8" s="226"/>
      <c r="G8" s="226"/>
      <c r="H8" s="226"/>
      <c r="I8" s="226"/>
      <c r="J8" s="226"/>
      <c r="K8" s="226"/>
      <c r="L8" s="226"/>
      <c r="M8" s="226"/>
      <c r="N8" s="227"/>
    </row>
    <row r="9" spans="2:14" x14ac:dyDescent="0.25">
      <c r="B9" s="223"/>
      <c r="C9" s="60"/>
      <c r="D9" s="60"/>
      <c r="E9" s="60"/>
      <c r="F9" s="459"/>
      <c r="G9" s="459"/>
      <c r="H9" s="459"/>
      <c r="I9" s="459"/>
      <c r="J9" s="459"/>
      <c r="K9" s="459"/>
      <c r="L9" s="459"/>
      <c r="M9" s="459"/>
      <c r="N9" s="460"/>
    </row>
    <row r="10" spans="2:14" x14ac:dyDescent="0.25">
      <c r="B10" s="223"/>
      <c r="C10" s="60"/>
      <c r="D10" s="60"/>
      <c r="E10" s="60"/>
      <c r="F10" s="459"/>
      <c r="G10" s="459"/>
      <c r="H10" s="459"/>
      <c r="I10" s="459"/>
      <c r="J10" s="459"/>
      <c r="K10" s="459"/>
      <c r="L10" s="459"/>
      <c r="M10" s="459"/>
      <c r="N10" s="460"/>
    </row>
    <row r="11" spans="2:14" ht="14.25" customHeight="1" x14ac:dyDescent="0.25">
      <c r="B11" s="223"/>
      <c r="C11" s="60"/>
      <c r="D11" s="60"/>
      <c r="E11" s="60"/>
      <c r="F11" s="226"/>
      <c r="G11" s="226"/>
      <c r="H11" s="226"/>
      <c r="I11" s="226"/>
      <c r="J11" s="226"/>
      <c r="K11" s="226"/>
      <c r="L11" s="226"/>
      <c r="M11" s="226"/>
      <c r="N11" s="227"/>
    </row>
    <row r="12" spans="2:14" x14ac:dyDescent="0.25">
      <c r="B12" s="223"/>
      <c r="C12" s="60"/>
      <c r="D12" s="60"/>
      <c r="E12" s="60"/>
      <c r="F12" s="459"/>
      <c r="G12" s="459"/>
      <c r="H12" s="459"/>
      <c r="I12" s="459"/>
      <c r="J12" s="459"/>
      <c r="K12" s="459"/>
      <c r="L12" s="459"/>
      <c r="M12" s="459"/>
      <c r="N12" s="460"/>
    </row>
    <row r="13" spans="2:14" x14ac:dyDescent="0.25">
      <c r="B13" s="223"/>
      <c r="C13" s="60"/>
      <c r="D13" s="60"/>
      <c r="E13" s="60"/>
      <c r="F13" s="459"/>
      <c r="G13" s="459"/>
      <c r="H13" s="459"/>
      <c r="I13" s="459"/>
      <c r="J13" s="459"/>
      <c r="K13" s="459"/>
      <c r="L13" s="459"/>
      <c r="M13" s="459"/>
      <c r="N13" s="460"/>
    </row>
    <row r="14" spans="2:14" x14ac:dyDescent="0.25">
      <c r="B14" s="223"/>
      <c r="C14" s="60"/>
      <c r="D14" s="60"/>
      <c r="E14" s="60"/>
      <c r="F14" s="226"/>
      <c r="G14" s="226"/>
      <c r="H14" s="226"/>
      <c r="I14" s="226"/>
      <c r="J14" s="226"/>
      <c r="K14" s="226"/>
      <c r="L14" s="226"/>
      <c r="M14" s="226"/>
      <c r="N14" s="227"/>
    </row>
    <row r="15" spans="2:14" x14ac:dyDescent="0.25">
      <c r="B15" s="223"/>
      <c r="C15" s="60"/>
      <c r="D15" s="60"/>
      <c r="E15" s="60"/>
      <c r="F15" s="459"/>
      <c r="G15" s="459"/>
      <c r="H15" s="459"/>
      <c r="I15" s="459"/>
      <c r="J15" s="459"/>
      <c r="K15" s="459"/>
      <c r="L15" s="459"/>
      <c r="M15" s="459"/>
      <c r="N15" s="460"/>
    </row>
    <row r="16" spans="2:14" x14ac:dyDescent="0.25">
      <c r="B16" s="223"/>
      <c r="C16" s="60"/>
      <c r="D16" s="60"/>
      <c r="E16" s="60"/>
      <c r="F16" s="459"/>
      <c r="G16" s="459"/>
      <c r="H16" s="459"/>
      <c r="I16" s="459"/>
      <c r="J16" s="459"/>
      <c r="K16" s="459"/>
      <c r="L16" s="459"/>
      <c r="M16" s="459"/>
      <c r="N16" s="460"/>
    </row>
    <row r="17" spans="1:15" x14ac:dyDescent="0.25">
      <c r="B17" s="223"/>
      <c r="C17" s="60"/>
      <c r="D17" s="60"/>
      <c r="E17" s="60"/>
      <c r="F17" s="226"/>
      <c r="G17" s="226"/>
      <c r="H17" s="226"/>
      <c r="I17" s="226"/>
      <c r="J17" s="226"/>
      <c r="K17" s="226"/>
      <c r="L17" s="226"/>
      <c r="M17" s="226"/>
      <c r="N17" s="227"/>
    </row>
    <row r="18" spans="1:15" x14ac:dyDescent="0.25">
      <c r="B18" s="223"/>
      <c r="C18" s="60"/>
      <c r="D18" s="60"/>
      <c r="E18" s="60"/>
      <c r="F18" s="459"/>
      <c r="G18" s="459"/>
      <c r="H18" s="459"/>
      <c r="I18" s="459"/>
      <c r="J18" s="459"/>
      <c r="K18" s="459"/>
      <c r="L18" s="459"/>
      <c r="M18" s="459"/>
      <c r="N18" s="460"/>
    </row>
    <row r="19" spans="1:15" x14ac:dyDescent="0.25">
      <c r="B19" s="223"/>
      <c r="C19" s="60"/>
      <c r="D19" s="60"/>
      <c r="E19" s="60"/>
      <c r="F19" s="459"/>
      <c r="G19" s="459"/>
      <c r="H19" s="459"/>
      <c r="I19" s="459"/>
      <c r="J19" s="459"/>
      <c r="K19" s="459"/>
      <c r="L19" s="459"/>
      <c r="M19" s="459"/>
      <c r="N19" s="460"/>
    </row>
    <row r="20" spans="1:15" x14ac:dyDescent="0.25">
      <c r="B20" s="223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228"/>
    </row>
    <row r="21" spans="1:15" x14ac:dyDescent="0.25">
      <c r="B21" s="223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228"/>
    </row>
    <row r="22" spans="1:15" x14ac:dyDescent="0.25">
      <c r="B22" s="223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228"/>
    </row>
    <row r="23" spans="1:15" x14ac:dyDescent="0.25">
      <c r="B23" s="223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228"/>
    </row>
    <row r="24" spans="1:15" x14ac:dyDescent="0.25">
      <c r="B24" s="223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228"/>
    </row>
    <row r="25" spans="1:15" x14ac:dyDescent="0.25">
      <c r="B25" s="223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228"/>
    </row>
    <row r="26" spans="1:15" x14ac:dyDescent="0.25">
      <c r="B26" s="223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228"/>
    </row>
    <row r="27" spans="1:15" x14ac:dyDescent="0.25">
      <c r="B27" s="223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228"/>
    </row>
    <row r="28" spans="1:15" x14ac:dyDescent="0.25">
      <c r="B28" s="223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228"/>
    </row>
    <row r="29" spans="1:15" ht="20.25" customHeight="1" x14ac:dyDescent="0.25">
      <c r="B29" s="229"/>
      <c r="C29" s="230"/>
      <c r="D29" s="230"/>
      <c r="E29" s="230"/>
      <c r="F29" s="230"/>
      <c r="G29" s="230"/>
      <c r="H29" s="230"/>
      <c r="I29" s="230"/>
      <c r="J29" s="230"/>
      <c r="K29" s="230"/>
      <c r="L29" s="230"/>
      <c r="M29" s="230"/>
      <c r="N29" s="231"/>
    </row>
    <row r="30" spans="1:1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</sheetData>
  <mergeCells count="4">
    <mergeCell ref="F15:N16"/>
    <mergeCell ref="F18:N19"/>
    <mergeCell ref="F9:N10"/>
    <mergeCell ref="F12:N13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4"/>
  <sheetViews>
    <sheetView showGridLines="0" workbookViewId="0">
      <selection activeCell="F22" sqref="F22"/>
    </sheetView>
  </sheetViews>
  <sheetFormatPr defaultColWidth="12.625" defaultRowHeight="15" customHeight="1" x14ac:dyDescent="0.2"/>
  <cols>
    <col min="1" max="1" width="7.625" style="21" customWidth="1"/>
    <col min="2" max="2" width="3.625" style="21" customWidth="1"/>
    <col min="3" max="3" width="3.75" style="13" customWidth="1"/>
    <col min="4" max="4" width="54.25" style="13" customWidth="1"/>
    <col min="5" max="5" width="8.625" style="13" customWidth="1"/>
    <col min="6" max="6" width="24.125" style="13" customWidth="1"/>
    <col min="7" max="7" width="3.625" style="13" customWidth="1"/>
    <col min="8" max="8" width="7.625" style="13" customWidth="1"/>
    <col min="9" max="27" width="8" style="13" customWidth="1"/>
    <col min="28" max="16384" width="12.625" style="13"/>
  </cols>
  <sheetData>
    <row r="1" spans="2:26" s="21" customFormat="1" ht="15" customHeight="1" x14ac:dyDescent="0.2"/>
    <row r="2" spans="2:26" s="21" customFormat="1" ht="15" customHeight="1" x14ac:dyDescent="0.2">
      <c r="B2" s="250"/>
      <c r="C2" s="251"/>
      <c r="D2" s="251"/>
      <c r="E2" s="251"/>
      <c r="F2" s="251"/>
      <c r="G2" s="252"/>
    </row>
    <row r="3" spans="2:26" ht="14.25" customHeight="1" x14ac:dyDescent="0.25">
      <c r="B3" s="253"/>
      <c r="C3" s="478" t="s">
        <v>0</v>
      </c>
      <c r="D3" s="478"/>
      <c r="E3" s="478"/>
      <c r="F3" s="478"/>
      <c r="G3" s="2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2:26" ht="14.25" customHeight="1" x14ac:dyDescent="0.25">
      <c r="B4" s="253"/>
      <c r="C4" s="255"/>
      <c r="D4" s="255"/>
      <c r="E4" s="255"/>
      <c r="F4" s="255"/>
      <c r="G4" s="2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2:26" ht="14.25" customHeight="1" x14ac:dyDescent="0.25">
      <c r="B5" s="253"/>
      <c r="C5" s="478" t="s">
        <v>1</v>
      </c>
      <c r="D5" s="478"/>
      <c r="E5" s="478"/>
      <c r="F5" s="478"/>
      <c r="G5" s="2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2:26" ht="14.25" customHeight="1" x14ac:dyDescent="0.25">
      <c r="B6" s="253"/>
      <c r="C6" s="256"/>
      <c r="D6" s="255"/>
      <c r="E6" s="255"/>
      <c r="F6" s="255"/>
      <c r="G6" s="25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2:26" ht="14.25" customHeight="1" thickBot="1" x14ac:dyDescent="0.3">
      <c r="B7" s="253"/>
      <c r="C7" s="483" t="s">
        <v>2</v>
      </c>
      <c r="D7" s="484"/>
      <c r="E7" s="484"/>
      <c r="F7" s="484"/>
      <c r="G7" s="2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ht="47.25" x14ac:dyDescent="0.25">
      <c r="B8" s="253"/>
      <c r="C8" s="282">
        <v>1</v>
      </c>
      <c r="D8" s="495" t="s">
        <v>114</v>
      </c>
      <c r="E8" s="474"/>
      <c r="F8" s="287" t="s">
        <v>1567</v>
      </c>
      <c r="G8" s="25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2:26" ht="14.25" customHeight="1" x14ac:dyDescent="0.25">
      <c r="B9" s="253"/>
      <c r="C9" s="283">
        <v>2</v>
      </c>
      <c r="D9" s="491" t="s">
        <v>3</v>
      </c>
      <c r="E9" s="470"/>
      <c r="F9" s="288" t="s">
        <v>918</v>
      </c>
      <c r="G9" s="25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2:26" ht="14.25" customHeight="1" x14ac:dyDescent="0.25">
      <c r="B10" s="253"/>
      <c r="C10" s="283">
        <v>3</v>
      </c>
      <c r="D10" s="491" t="s">
        <v>4</v>
      </c>
      <c r="E10" s="470"/>
      <c r="F10" s="289">
        <v>2978.92</v>
      </c>
      <c r="G10" s="25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2:26" ht="78.75" x14ac:dyDescent="0.25">
      <c r="B11" s="253"/>
      <c r="C11" s="283">
        <v>4</v>
      </c>
      <c r="D11" s="496" t="s">
        <v>5</v>
      </c>
      <c r="E11" s="462"/>
      <c r="F11" s="288" t="s">
        <v>919</v>
      </c>
      <c r="G11" s="25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2:26" ht="14.25" customHeight="1" x14ac:dyDescent="0.25">
      <c r="B12" s="253"/>
      <c r="C12" s="283">
        <v>5</v>
      </c>
      <c r="D12" s="491" t="s">
        <v>6</v>
      </c>
      <c r="E12" s="470"/>
      <c r="F12" s="290">
        <v>44317</v>
      </c>
      <c r="G12" s="25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2:26" ht="14.25" customHeight="1" x14ac:dyDescent="0.25">
      <c r="B13" s="253"/>
      <c r="C13" s="283">
        <v>6</v>
      </c>
      <c r="D13" s="491" t="s">
        <v>115</v>
      </c>
      <c r="E13" s="470"/>
      <c r="F13" s="291">
        <v>1</v>
      </c>
      <c r="G13" s="25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2:26" ht="14.25" customHeight="1" x14ac:dyDescent="0.25">
      <c r="B14" s="253"/>
      <c r="C14" s="284">
        <v>7</v>
      </c>
      <c r="D14" s="492" t="s">
        <v>120</v>
      </c>
      <c r="E14" s="485"/>
      <c r="F14" s="292">
        <v>1212</v>
      </c>
      <c r="G14" s="25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ht="14.25" customHeight="1" x14ac:dyDescent="0.25">
      <c r="B15" s="253"/>
      <c r="C15" s="285">
        <v>8</v>
      </c>
      <c r="D15" s="493" t="s">
        <v>906</v>
      </c>
      <c r="E15" s="488"/>
      <c r="F15" s="293">
        <v>5.5</v>
      </c>
      <c r="G15" s="25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2:26" ht="14.25" customHeight="1" x14ac:dyDescent="0.25">
      <c r="B16" s="253"/>
      <c r="C16" s="284">
        <v>9</v>
      </c>
      <c r="D16" s="492" t="s">
        <v>904</v>
      </c>
      <c r="E16" s="485"/>
      <c r="F16" s="292">
        <v>38.5</v>
      </c>
      <c r="G16" s="25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4.25" customHeight="1" thickBot="1" x14ac:dyDescent="0.3">
      <c r="B17" s="253"/>
      <c r="C17" s="286">
        <v>10</v>
      </c>
      <c r="D17" s="494" t="s">
        <v>1439</v>
      </c>
      <c r="E17" s="490"/>
      <c r="F17" s="356">
        <v>8</v>
      </c>
      <c r="G17" s="25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ht="14.25" customHeight="1" x14ac:dyDescent="0.25">
      <c r="B18" s="232"/>
      <c r="C18" s="234"/>
      <c r="D18" s="234"/>
      <c r="E18" s="234"/>
      <c r="F18" s="234"/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2:26" ht="14.25" customHeight="1" x14ac:dyDescent="0.25">
      <c r="B19" s="253"/>
      <c r="C19" s="256" t="s">
        <v>7</v>
      </c>
      <c r="D19" s="255"/>
      <c r="E19" s="255"/>
      <c r="F19" s="255"/>
      <c r="G19" s="25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2:26" s="21" customFormat="1" ht="14.25" customHeight="1" thickBot="1" x14ac:dyDescent="0.3">
      <c r="B20" s="253"/>
      <c r="C20" s="256"/>
      <c r="D20" s="255"/>
      <c r="E20" s="255"/>
      <c r="F20" s="255"/>
      <c r="G20" s="25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2:26" ht="14.25" customHeight="1" thickBot="1" x14ac:dyDescent="0.3">
      <c r="B21" s="253"/>
      <c r="C21" s="270">
        <v>1</v>
      </c>
      <c r="D21" s="471" t="s">
        <v>8</v>
      </c>
      <c r="E21" s="472"/>
      <c r="F21" s="270" t="s">
        <v>9</v>
      </c>
      <c r="G21" s="25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2:26" ht="14.25" customHeight="1" x14ac:dyDescent="0.25">
      <c r="B22" s="253"/>
      <c r="C22" s="271" t="s">
        <v>10</v>
      </c>
      <c r="D22" s="481" t="s">
        <v>11</v>
      </c>
      <c r="E22" s="486"/>
      <c r="F22" s="274">
        <f>F10*72/(21*8.8)</f>
        <v>1160.6181818181817</v>
      </c>
      <c r="G22" s="254"/>
      <c r="H22" s="1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2:26" ht="14.25" customHeight="1" x14ac:dyDescent="0.25">
      <c r="B23" s="253"/>
      <c r="C23" s="272" t="s">
        <v>12</v>
      </c>
      <c r="D23" s="469" t="s">
        <v>13</v>
      </c>
      <c r="E23" s="470">
        <v>0.3</v>
      </c>
      <c r="F23" s="275">
        <f>F22*E23</f>
        <v>348.18545454545449</v>
      </c>
      <c r="G23" s="254"/>
      <c r="H23" s="1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2:26" ht="14.25" customHeight="1" x14ac:dyDescent="0.25">
      <c r="B24" s="253"/>
      <c r="C24" s="272" t="s">
        <v>14</v>
      </c>
      <c r="D24" s="469" t="s">
        <v>15</v>
      </c>
      <c r="E24" s="470"/>
      <c r="F24" s="275">
        <v>0</v>
      </c>
      <c r="G24" s="254"/>
      <c r="H24" s="1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2:26" ht="14.25" customHeight="1" x14ac:dyDescent="0.25">
      <c r="B25" s="253"/>
      <c r="C25" s="272" t="s">
        <v>16</v>
      </c>
      <c r="D25" s="469" t="s">
        <v>17</v>
      </c>
      <c r="E25" s="470"/>
      <c r="F25" s="275">
        <v>0</v>
      </c>
      <c r="G25" s="25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2:26" ht="14.25" customHeight="1" x14ac:dyDescent="0.25">
      <c r="B26" s="253"/>
      <c r="C26" s="272" t="s">
        <v>18</v>
      </c>
      <c r="D26" s="469" t="s">
        <v>19</v>
      </c>
      <c r="E26" s="470"/>
      <c r="F26" s="275">
        <v>0</v>
      </c>
      <c r="G26" s="25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2:26" ht="14.25" customHeight="1" x14ac:dyDescent="0.25">
      <c r="B27" s="253"/>
      <c r="C27" s="272" t="s">
        <v>20</v>
      </c>
      <c r="D27" s="469" t="s">
        <v>21</v>
      </c>
      <c r="E27" s="470"/>
      <c r="F27" s="275">
        <v>0</v>
      </c>
      <c r="G27" s="25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2:26" ht="14.25" customHeight="1" thickBot="1" x14ac:dyDescent="0.3">
      <c r="B28" s="253"/>
      <c r="C28" s="273" t="s">
        <v>22</v>
      </c>
      <c r="D28" s="480" t="s">
        <v>23</v>
      </c>
      <c r="E28" s="485"/>
      <c r="F28" s="276">
        <v>0</v>
      </c>
      <c r="G28" s="25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2:26" ht="14.25" customHeight="1" thickBot="1" x14ac:dyDescent="0.3">
      <c r="B29" s="253"/>
      <c r="C29" s="471" t="s">
        <v>24</v>
      </c>
      <c r="D29" s="472"/>
      <c r="E29" s="472"/>
      <c r="F29" s="277">
        <f>SUM(F22:F28)</f>
        <v>1508.8036363636361</v>
      </c>
      <c r="G29" s="254"/>
      <c r="H29" s="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2:26" ht="14.25" customHeight="1" x14ac:dyDescent="0.25">
      <c r="B30" s="253"/>
      <c r="C30" s="255"/>
      <c r="D30" s="255"/>
      <c r="E30" s="255"/>
      <c r="F30" s="255"/>
      <c r="G30" s="25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2:26" ht="14.25" customHeight="1" x14ac:dyDescent="0.25">
      <c r="B31" s="253"/>
      <c r="C31" s="256" t="s">
        <v>25</v>
      </c>
      <c r="D31" s="255"/>
      <c r="E31" s="255"/>
      <c r="F31" s="255"/>
      <c r="G31" s="254"/>
      <c r="H31" s="1"/>
      <c r="I31" s="1"/>
      <c r="J31" s="5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2:26" ht="14.25" customHeight="1" x14ac:dyDescent="0.25">
      <c r="B32" s="253"/>
      <c r="C32" s="255"/>
      <c r="D32" s="255"/>
      <c r="E32" s="255"/>
      <c r="F32" s="255"/>
      <c r="G32" s="25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4.25" customHeight="1" x14ac:dyDescent="0.25">
      <c r="B33" s="253"/>
      <c r="C33" s="256" t="s">
        <v>26</v>
      </c>
      <c r="D33" s="255"/>
      <c r="E33" s="255"/>
      <c r="F33" s="255"/>
      <c r="G33" s="25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s="21" customFormat="1" ht="14.25" customHeight="1" thickBot="1" x14ac:dyDescent="0.3">
      <c r="B34" s="253"/>
      <c r="C34" s="256"/>
      <c r="D34" s="255"/>
      <c r="E34" s="255"/>
      <c r="F34" s="255"/>
      <c r="G34" s="25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14.25" customHeight="1" thickBot="1" x14ac:dyDescent="0.3">
      <c r="B35" s="253"/>
      <c r="C35" s="270" t="s">
        <v>27</v>
      </c>
      <c r="D35" s="471" t="s">
        <v>28</v>
      </c>
      <c r="E35" s="472"/>
      <c r="F35" s="270" t="s">
        <v>9</v>
      </c>
      <c r="G35" s="25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4.25" customHeight="1" x14ac:dyDescent="0.25">
      <c r="B36" s="253"/>
      <c r="C36" s="278" t="s">
        <v>10</v>
      </c>
      <c r="D36" s="473" t="s">
        <v>29</v>
      </c>
      <c r="E36" s="474"/>
      <c r="F36" s="279">
        <f>F29/12</f>
        <v>125.73363636363634</v>
      </c>
      <c r="G36" s="25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4.25" customHeight="1" thickBot="1" x14ac:dyDescent="0.3">
      <c r="B37" s="253"/>
      <c r="C37" s="273" t="s">
        <v>12</v>
      </c>
      <c r="D37" s="463" t="s">
        <v>30</v>
      </c>
      <c r="E37" s="464"/>
      <c r="F37" s="280">
        <f>F29*(1+1/3)/12</f>
        <v>167.64484848484844</v>
      </c>
      <c r="G37" s="26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4.25" customHeight="1" thickBot="1" x14ac:dyDescent="0.3">
      <c r="B38" s="253"/>
      <c r="C38" s="471" t="s">
        <v>24</v>
      </c>
      <c r="D38" s="472"/>
      <c r="E38" s="472"/>
      <c r="F38" s="281">
        <f>SUM(F36:F37)</f>
        <v>293.37848484848479</v>
      </c>
      <c r="G38" s="25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4.25" customHeight="1" x14ac:dyDescent="0.25">
      <c r="B39" s="253"/>
      <c r="C39" s="255"/>
      <c r="D39" s="255"/>
      <c r="E39" s="255"/>
      <c r="F39" s="255"/>
      <c r="G39" s="25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4.25" customHeight="1" x14ac:dyDescent="0.25">
      <c r="B40" s="253"/>
      <c r="C40" s="256" t="s">
        <v>31</v>
      </c>
      <c r="D40" s="256"/>
      <c r="E40" s="256"/>
      <c r="F40" s="256"/>
      <c r="G40" s="26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2:26" s="21" customFormat="1" ht="14.25" customHeight="1" thickBot="1" x14ac:dyDescent="0.3">
      <c r="B41" s="253"/>
      <c r="C41" s="256"/>
      <c r="D41" s="256"/>
      <c r="E41" s="256"/>
      <c r="F41" s="256"/>
      <c r="G41" s="26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ht="14.25" customHeight="1" thickBot="1" x14ac:dyDescent="0.3">
      <c r="B42" s="253"/>
      <c r="C42" s="270" t="s">
        <v>32</v>
      </c>
      <c r="D42" s="270" t="s">
        <v>33</v>
      </c>
      <c r="E42" s="302" t="s">
        <v>34</v>
      </c>
      <c r="F42" s="270" t="s">
        <v>9</v>
      </c>
      <c r="G42" s="26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ht="14.25" customHeight="1" x14ac:dyDescent="0.25">
      <c r="B43" s="253"/>
      <c r="C43" s="271" t="s">
        <v>10</v>
      </c>
      <c r="D43" s="299" t="s">
        <v>35</v>
      </c>
      <c r="E43" s="303">
        <v>0</v>
      </c>
      <c r="F43" s="307">
        <f t="shared" ref="F43:F50" si="0">(F$29+F$38)*E43%</f>
        <v>0</v>
      </c>
      <c r="G43" s="25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ht="14.25" customHeight="1" x14ac:dyDescent="0.25">
      <c r="B44" s="253"/>
      <c r="C44" s="272" t="s">
        <v>12</v>
      </c>
      <c r="D44" s="300" t="s">
        <v>36</v>
      </c>
      <c r="E44" s="304">
        <v>2.5</v>
      </c>
      <c r="F44" s="308">
        <f t="shared" si="0"/>
        <v>45.054553030303026</v>
      </c>
      <c r="G44" s="25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4.25" customHeight="1" x14ac:dyDescent="0.25">
      <c r="B45" s="253"/>
      <c r="C45" s="272" t="s">
        <v>14</v>
      </c>
      <c r="D45" s="300" t="s">
        <v>37</v>
      </c>
      <c r="E45" s="304">
        <f>3*2</f>
        <v>6</v>
      </c>
      <c r="F45" s="308">
        <f t="shared" si="0"/>
        <v>108.13092727272725</v>
      </c>
      <c r="G45" s="25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4.25" customHeight="1" x14ac:dyDescent="0.25">
      <c r="B46" s="253"/>
      <c r="C46" s="272" t="s">
        <v>16</v>
      </c>
      <c r="D46" s="300" t="s">
        <v>38</v>
      </c>
      <c r="E46" s="304">
        <v>1.5</v>
      </c>
      <c r="F46" s="308">
        <f t="shared" si="0"/>
        <v>27.032731818181812</v>
      </c>
      <c r="G46" s="25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4.25" customHeight="1" x14ac:dyDescent="0.25">
      <c r="B47" s="253"/>
      <c r="C47" s="272" t="s">
        <v>18</v>
      </c>
      <c r="D47" s="300" t="s">
        <v>39</v>
      </c>
      <c r="E47" s="304">
        <v>1</v>
      </c>
      <c r="F47" s="308">
        <f t="shared" si="0"/>
        <v>18.021821212121207</v>
      </c>
      <c r="G47" s="25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4.25" customHeight="1" x14ac:dyDescent="0.25">
      <c r="B48" s="253"/>
      <c r="C48" s="272" t="s">
        <v>20</v>
      </c>
      <c r="D48" s="300" t="s">
        <v>40</v>
      </c>
      <c r="E48" s="304">
        <v>0.6</v>
      </c>
      <c r="F48" s="308">
        <f t="shared" si="0"/>
        <v>10.813092727272725</v>
      </c>
      <c r="G48" s="25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4.25" customHeight="1" x14ac:dyDescent="0.25">
      <c r="B49" s="253"/>
      <c r="C49" s="272" t="s">
        <v>22</v>
      </c>
      <c r="D49" s="300" t="s">
        <v>41</v>
      </c>
      <c r="E49" s="304">
        <v>0.2</v>
      </c>
      <c r="F49" s="308">
        <f t="shared" si="0"/>
        <v>3.6043642424242419</v>
      </c>
      <c r="G49" s="25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4.25" customHeight="1" thickBot="1" x14ac:dyDescent="0.3">
      <c r="B50" s="253"/>
      <c r="C50" s="273" t="s">
        <v>42</v>
      </c>
      <c r="D50" s="301" t="s">
        <v>43</v>
      </c>
      <c r="E50" s="305">
        <v>8</v>
      </c>
      <c r="F50" s="309">
        <f t="shared" si="0"/>
        <v>144.17456969696966</v>
      </c>
      <c r="G50" s="25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4.25" customHeight="1" thickBot="1" x14ac:dyDescent="0.3">
      <c r="B51" s="253"/>
      <c r="C51" s="471" t="s">
        <v>24</v>
      </c>
      <c r="D51" s="472"/>
      <c r="E51" s="306">
        <f t="shared" ref="E51:F51" si="1">SUM(E43:E50)</f>
        <v>19.799999999999997</v>
      </c>
      <c r="F51" s="277">
        <f t="shared" si="1"/>
        <v>356.83205999999996</v>
      </c>
      <c r="G51" s="26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ht="14.25" customHeight="1" x14ac:dyDescent="0.25">
      <c r="B52" s="253"/>
      <c r="C52" s="255"/>
      <c r="D52" s="255"/>
      <c r="E52" s="255"/>
      <c r="F52" s="255"/>
      <c r="G52" s="25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ht="14.25" customHeight="1" x14ac:dyDescent="0.25">
      <c r="B53" s="253"/>
      <c r="C53" s="256" t="s">
        <v>44</v>
      </c>
      <c r="D53" s="256"/>
      <c r="E53" s="256"/>
      <c r="F53" s="256"/>
      <c r="G53" s="26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ht="14.25" customHeight="1" thickBot="1" x14ac:dyDescent="0.3">
      <c r="B54" s="253"/>
      <c r="C54" s="256"/>
      <c r="D54" s="256"/>
      <c r="E54" s="256"/>
      <c r="F54" s="256"/>
      <c r="G54" s="26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ht="14.25" customHeight="1" thickBot="1" x14ac:dyDescent="0.3">
      <c r="B55" s="253"/>
      <c r="C55" s="270" t="s">
        <v>45</v>
      </c>
      <c r="D55" s="471" t="s">
        <v>46</v>
      </c>
      <c r="E55" s="472"/>
      <c r="F55" s="270" t="s">
        <v>9</v>
      </c>
      <c r="G55" s="261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ht="14.25" customHeight="1" x14ac:dyDescent="0.25">
      <c r="B56" s="253"/>
      <c r="C56" s="278" t="s">
        <v>10</v>
      </c>
      <c r="D56" s="473" t="s">
        <v>47</v>
      </c>
      <c r="E56" s="474"/>
      <c r="F56" s="279">
        <f>F15*F17*2-6%*F22</f>
        <v>18.362909090909099</v>
      </c>
      <c r="G56" s="25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ht="14.25" customHeight="1" x14ac:dyDescent="0.25">
      <c r="B57" s="253"/>
      <c r="C57" s="272" t="s">
        <v>12</v>
      </c>
      <c r="D57" s="469" t="s">
        <v>48</v>
      </c>
      <c r="E57" s="470"/>
      <c r="F57" s="308">
        <f>F16*F17</f>
        <v>308</v>
      </c>
      <c r="G57" s="25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4.25" customHeight="1" x14ac:dyDescent="0.25">
      <c r="B58" s="253"/>
      <c r="C58" s="272" t="s">
        <v>14</v>
      </c>
      <c r="D58" s="469" t="s">
        <v>49</v>
      </c>
      <c r="E58" s="470"/>
      <c r="F58" s="308">
        <v>0</v>
      </c>
      <c r="G58" s="25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4.25" customHeight="1" thickBot="1" x14ac:dyDescent="0.3">
      <c r="B59" s="253"/>
      <c r="C59" s="273" t="s">
        <v>16</v>
      </c>
      <c r="D59" s="463" t="s">
        <v>50</v>
      </c>
      <c r="E59" s="464"/>
      <c r="F59" s="280">
        <v>0</v>
      </c>
      <c r="G59" s="25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4.25" customHeight="1" thickBot="1" x14ac:dyDescent="0.3">
      <c r="B60" s="253"/>
      <c r="C60" s="471" t="s">
        <v>24</v>
      </c>
      <c r="D60" s="472"/>
      <c r="E60" s="472"/>
      <c r="F60" s="281">
        <f>SUM(F56:F59)</f>
        <v>326.36290909090911</v>
      </c>
      <c r="G60" s="26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2:26" ht="14.25" customHeight="1" x14ac:dyDescent="0.25">
      <c r="B61" s="253"/>
      <c r="C61" s="255"/>
      <c r="D61" s="255"/>
      <c r="E61" s="310"/>
      <c r="F61" s="255"/>
      <c r="G61" s="25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ht="14.25" customHeight="1" x14ac:dyDescent="0.25">
      <c r="B62" s="253"/>
      <c r="C62" s="256" t="s">
        <v>51</v>
      </c>
      <c r="D62" s="256"/>
      <c r="E62" s="256"/>
      <c r="F62" s="256"/>
      <c r="G62" s="26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2:26" s="21" customFormat="1" ht="14.25" customHeight="1" thickBot="1" x14ac:dyDescent="0.3">
      <c r="B63" s="253"/>
      <c r="C63" s="256"/>
      <c r="D63" s="256"/>
      <c r="E63" s="256"/>
      <c r="F63" s="256"/>
      <c r="G63" s="26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ht="14.25" customHeight="1" thickBot="1" x14ac:dyDescent="0.3">
      <c r="B64" s="253"/>
      <c r="C64" s="270">
        <v>2</v>
      </c>
      <c r="D64" s="471" t="s">
        <v>52</v>
      </c>
      <c r="E64" s="472"/>
      <c r="F64" s="270" t="s">
        <v>9</v>
      </c>
      <c r="G64" s="26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4.25" customHeight="1" x14ac:dyDescent="0.25">
      <c r="B65" s="253"/>
      <c r="C65" s="278" t="s">
        <v>27</v>
      </c>
      <c r="D65" s="473" t="s">
        <v>28</v>
      </c>
      <c r="E65" s="474"/>
      <c r="F65" s="279">
        <f>F38</f>
        <v>293.37848484848479</v>
      </c>
      <c r="G65" s="263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4.25" customHeight="1" x14ac:dyDescent="0.25">
      <c r="B66" s="253"/>
      <c r="C66" s="272" t="s">
        <v>32</v>
      </c>
      <c r="D66" s="469" t="s">
        <v>33</v>
      </c>
      <c r="E66" s="470"/>
      <c r="F66" s="308">
        <f>F51</f>
        <v>356.83205999999996</v>
      </c>
      <c r="G66" s="25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ht="14.25" customHeight="1" thickBot="1" x14ac:dyDescent="0.3">
      <c r="B67" s="253"/>
      <c r="C67" s="273" t="s">
        <v>45</v>
      </c>
      <c r="D67" s="463" t="s">
        <v>46</v>
      </c>
      <c r="E67" s="464"/>
      <c r="F67" s="280">
        <f>F60</f>
        <v>326.36290909090911</v>
      </c>
      <c r="G67" s="25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4.25" customHeight="1" thickBot="1" x14ac:dyDescent="0.3">
      <c r="B68" s="253"/>
      <c r="C68" s="471" t="s">
        <v>24</v>
      </c>
      <c r="D68" s="472"/>
      <c r="E68" s="472"/>
      <c r="F68" s="281">
        <f>SUM(F65:F67)</f>
        <v>976.57345393939386</v>
      </c>
      <c r="G68" s="261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2:26" ht="14.25" customHeight="1" x14ac:dyDescent="0.25">
      <c r="B69" s="253"/>
      <c r="C69" s="255"/>
      <c r="D69" s="255"/>
      <c r="E69" s="255"/>
      <c r="F69" s="255"/>
      <c r="G69" s="25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ht="14.25" customHeight="1" x14ac:dyDescent="0.25">
      <c r="B70" s="253"/>
      <c r="C70" s="256" t="s">
        <v>53</v>
      </c>
      <c r="D70" s="256"/>
      <c r="E70" s="256"/>
      <c r="F70" s="256"/>
      <c r="G70" s="261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2:26" s="21" customFormat="1" ht="14.25" customHeight="1" thickBot="1" x14ac:dyDescent="0.3">
      <c r="B71" s="253"/>
      <c r="C71" s="256"/>
      <c r="D71" s="256"/>
      <c r="E71" s="256"/>
      <c r="F71" s="256"/>
      <c r="G71" s="261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ht="14.25" customHeight="1" thickBot="1" x14ac:dyDescent="0.3">
      <c r="B72" s="253"/>
      <c r="C72" s="270">
        <v>3</v>
      </c>
      <c r="D72" s="471" t="s">
        <v>54</v>
      </c>
      <c r="E72" s="472"/>
      <c r="F72" s="270" t="s">
        <v>9</v>
      </c>
      <c r="G72" s="261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 x14ac:dyDescent="0.25">
      <c r="B73" s="253"/>
      <c r="C73" s="278" t="s">
        <v>10</v>
      </c>
      <c r="D73" s="317" t="s">
        <v>55</v>
      </c>
      <c r="E73" s="311">
        <v>0.05</v>
      </c>
      <c r="F73" s="313">
        <f>E73*(F29+F38)/12</f>
        <v>7.509092171717171</v>
      </c>
      <c r="G73" s="264"/>
      <c r="H73" s="5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ht="14.25" customHeight="1" x14ac:dyDescent="0.25">
      <c r="B74" s="253"/>
      <c r="C74" s="272" t="s">
        <v>12</v>
      </c>
      <c r="D74" s="481" t="s">
        <v>56</v>
      </c>
      <c r="E74" s="481"/>
      <c r="F74" s="314">
        <f>8%*F73</f>
        <v>0.60072737373737373</v>
      </c>
      <c r="G74" s="264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4.25" customHeight="1" x14ac:dyDescent="0.25">
      <c r="B75" s="253"/>
      <c r="C75" s="272" t="s">
        <v>14</v>
      </c>
      <c r="D75" s="480" t="s">
        <v>57</v>
      </c>
      <c r="E75" s="480"/>
      <c r="F75" s="314">
        <f>E73*40%*F50</f>
        <v>2.8834913939393938</v>
      </c>
      <c r="G75" s="264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4.25" customHeight="1" x14ac:dyDescent="0.25">
      <c r="B76" s="253"/>
      <c r="C76" s="272" t="s">
        <v>16</v>
      </c>
      <c r="D76" s="300" t="s">
        <v>58</v>
      </c>
      <c r="E76" s="312">
        <f>1-E73</f>
        <v>0.95</v>
      </c>
      <c r="F76" s="314">
        <f>E76*7/30/12*(F29+F38)</f>
        <v>33.290308627946118</v>
      </c>
      <c r="G76" s="26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4.25" customHeight="1" x14ac:dyDescent="0.25">
      <c r="B77" s="253"/>
      <c r="C77" s="272" t="s">
        <v>18</v>
      </c>
      <c r="D77" s="481" t="s">
        <v>59</v>
      </c>
      <c r="E77" s="481"/>
      <c r="F77" s="314">
        <f>E51%*F76</f>
        <v>6.5914811083333307</v>
      </c>
      <c r="G77" s="25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4.25" customHeight="1" thickBot="1" x14ac:dyDescent="0.3">
      <c r="B78" s="253"/>
      <c r="C78" s="273" t="s">
        <v>20</v>
      </c>
      <c r="D78" s="463" t="s">
        <v>60</v>
      </c>
      <c r="E78" s="463"/>
      <c r="F78" s="315">
        <f>E76*40%*F50</f>
        <v>54.786336484848469</v>
      </c>
      <c r="G78" s="25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4.25" customHeight="1" thickBot="1" x14ac:dyDescent="0.3">
      <c r="B79" s="253"/>
      <c r="C79" s="471" t="s">
        <v>24</v>
      </c>
      <c r="D79" s="472"/>
      <c r="E79" s="472"/>
      <c r="F79" s="316">
        <f>SUM(F73:F78)</f>
        <v>105.66143716052186</v>
      </c>
      <c r="G79" s="261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2:26" ht="14.25" customHeight="1" x14ac:dyDescent="0.25">
      <c r="B80" s="253"/>
      <c r="C80" s="255"/>
      <c r="D80" s="255"/>
      <c r="E80" s="255"/>
      <c r="F80" s="265"/>
      <c r="G80" s="25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4.25" customHeight="1" x14ac:dyDescent="0.25">
      <c r="B81" s="253"/>
      <c r="C81" s="256" t="s">
        <v>61</v>
      </c>
      <c r="D81" s="256"/>
      <c r="E81" s="256"/>
      <c r="F81" s="266"/>
      <c r="G81" s="261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2:26" ht="14.25" customHeight="1" x14ac:dyDescent="0.25">
      <c r="B82" s="253"/>
      <c r="C82" s="255"/>
      <c r="D82" s="255"/>
      <c r="E82" s="255"/>
      <c r="F82" s="265"/>
      <c r="G82" s="25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4.25" customHeight="1" x14ac:dyDescent="0.25">
      <c r="B83" s="253"/>
      <c r="C83" s="256" t="s">
        <v>62</v>
      </c>
      <c r="D83" s="256"/>
      <c r="E83" s="256"/>
      <c r="F83" s="266"/>
      <c r="G83" s="261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2:26" s="21" customFormat="1" ht="14.25" customHeight="1" thickBot="1" x14ac:dyDescent="0.3">
      <c r="B84" s="253"/>
      <c r="C84" s="256"/>
      <c r="D84" s="256"/>
      <c r="E84" s="256"/>
      <c r="F84" s="266"/>
      <c r="G84" s="261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ht="14.25" customHeight="1" thickBot="1" x14ac:dyDescent="0.3">
      <c r="B85" s="253"/>
      <c r="C85" s="270" t="s">
        <v>63</v>
      </c>
      <c r="D85" s="471" t="s">
        <v>64</v>
      </c>
      <c r="E85" s="472"/>
      <c r="F85" s="270" t="s">
        <v>9</v>
      </c>
      <c r="G85" s="261"/>
      <c r="H85" s="2"/>
      <c r="I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 x14ac:dyDescent="0.25">
      <c r="B86" s="253"/>
      <c r="C86" s="278" t="s">
        <v>10</v>
      </c>
      <c r="D86" s="473" t="s">
        <v>65</v>
      </c>
      <c r="E86" s="474"/>
      <c r="F86" s="313">
        <v>0</v>
      </c>
      <c r="G86" s="254"/>
      <c r="H86" s="1"/>
      <c r="I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4.25" customHeight="1" thickBot="1" x14ac:dyDescent="0.3">
      <c r="B87" s="253"/>
      <c r="C87" s="273" t="s">
        <v>12</v>
      </c>
      <c r="D87" s="463" t="s">
        <v>901</v>
      </c>
      <c r="E87" s="464"/>
      <c r="F87" s="315">
        <f>(F29+F68+F79)/F17*'Estimativa reposição ausências'!G17/12</f>
        <v>82.446038943348867</v>
      </c>
      <c r="G87" s="254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4.25" customHeight="1" thickBot="1" x14ac:dyDescent="0.3">
      <c r="B88" s="253"/>
      <c r="C88" s="471" t="s">
        <v>24</v>
      </c>
      <c r="D88" s="472"/>
      <c r="E88" s="472"/>
      <c r="F88" s="316">
        <f>SUM(F86:F87)</f>
        <v>82.446038943348867</v>
      </c>
      <c r="G88" s="261"/>
      <c r="H88" s="2"/>
      <c r="I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2:26" ht="14.25" customHeight="1" x14ac:dyDescent="0.25">
      <c r="B89" s="253"/>
      <c r="C89" s="255"/>
      <c r="D89" s="255"/>
      <c r="E89" s="255"/>
      <c r="F89" s="265"/>
      <c r="G89" s="254"/>
      <c r="H89" s="1"/>
      <c r="I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4.25" customHeight="1" x14ac:dyDescent="0.25">
      <c r="B90" s="253"/>
      <c r="C90" s="256" t="s">
        <v>66</v>
      </c>
      <c r="D90" s="256"/>
      <c r="E90" s="256"/>
      <c r="F90" s="266"/>
      <c r="G90" s="261"/>
      <c r="H90" s="2"/>
      <c r="I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2:26" s="21" customFormat="1" ht="14.25" customHeight="1" thickBot="1" x14ac:dyDescent="0.3">
      <c r="B91" s="253"/>
      <c r="C91" s="256"/>
      <c r="D91" s="256"/>
      <c r="E91" s="256"/>
      <c r="F91" s="266"/>
      <c r="G91" s="261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ht="14.25" customHeight="1" thickBot="1" x14ac:dyDescent="0.3">
      <c r="B92" s="253"/>
      <c r="C92" s="270" t="s">
        <v>67</v>
      </c>
      <c r="D92" s="471" t="s">
        <v>68</v>
      </c>
      <c r="E92" s="472"/>
      <c r="F92" s="270" t="s">
        <v>9</v>
      </c>
      <c r="G92" s="261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 thickBot="1" x14ac:dyDescent="0.3">
      <c r="B93" s="253"/>
      <c r="C93" s="319" t="s">
        <v>10</v>
      </c>
      <c r="D93" s="467" t="s">
        <v>69</v>
      </c>
      <c r="E93" s="468"/>
      <c r="F93" s="323">
        <v>0</v>
      </c>
      <c r="G93" s="25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4.25" customHeight="1" thickBot="1" x14ac:dyDescent="0.3">
      <c r="B94" s="253"/>
      <c r="C94" s="471" t="s">
        <v>24</v>
      </c>
      <c r="D94" s="472"/>
      <c r="E94" s="472"/>
      <c r="F94" s="281"/>
      <c r="G94" s="261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2:26" ht="14.25" customHeight="1" x14ac:dyDescent="0.25">
      <c r="B95" s="253"/>
      <c r="C95" s="255"/>
      <c r="D95" s="255"/>
      <c r="E95" s="255"/>
      <c r="F95" s="255"/>
      <c r="G95" s="25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4.25" customHeight="1" x14ac:dyDescent="0.25">
      <c r="B96" s="253"/>
      <c r="C96" s="256" t="s">
        <v>70</v>
      </c>
      <c r="D96" s="256"/>
      <c r="E96" s="256"/>
      <c r="F96" s="256"/>
      <c r="G96" s="261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2:26" s="21" customFormat="1" ht="14.25" customHeight="1" thickBot="1" x14ac:dyDescent="0.3">
      <c r="B97" s="253"/>
      <c r="C97" s="256"/>
      <c r="D97" s="256"/>
      <c r="E97" s="256"/>
      <c r="F97" s="256"/>
      <c r="G97" s="261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ht="14.25" customHeight="1" thickBot="1" x14ac:dyDescent="0.3">
      <c r="B98" s="253"/>
      <c r="C98" s="270">
        <v>4</v>
      </c>
      <c r="D98" s="471" t="s">
        <v>71</v>
      </c>
      <c r="E98" s="472"/>
      <c r="F98" s="270" t="s">
        <v>9</v>
      </c>
      <c r="G98" s="261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 x14ac:dyDescent="0.25">
      <c r="B99" s="253"/>
      <c r="C99" s="278" t="s">
        <v>63</v>
      </c>
      <c r="D99" s="473" t="s">
        <v>72</v>
      </c>
      <c r="E99" s="474"/>
      <c r="F99" s="279">
        <f>F87</f>
        <v>82.446038943348867</v>
      </c>
      <c r="G99" s="25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ht="14.25" customHeight="1" thickBot="1" x14ac:dyDescent="0.3">
      <c r="B100" s="253"/>
      <c r="C100" s="273" t="s">
        <v>67</v>
      </c>
      <c r="D100" s="463" t="s">
        <v>73</v>
      </c>
      <c r="E100" s="464"/>
      <c r="F100" s="280">
        <f>F93</f>
        <v>0</v>
      </c>
      <c r="G100" s="25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4.25" customHeight="1" thickBot="1" x14ac:dyDescent="0.3">
      <c r="B101" s="253"/>
      <c r="C101" s="471" t="s">
        <v>24</v>
      </c>
      <c r="D101" s="472"/>
      <c r="E101" s="472"/>
      <c r="F101" s="281">
        <f>SUM(F99:F100)</f>
        <v>82.446038943348867</v>
      </c>
      <c r="G101" s="261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2:26" ht="14.25" customHeight="1" x14ac:dyDescent="0.25">
      <c r="B102" s="253"/>
      <c r="C102" s="255"/>
      <c r="D102" s="255"/>
      <c r="E102" s="255"/>
      <c r="F102" s="318"/>
      <c r="G102" s="25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ht="14.25" customHeight="1" x14ac:dyDescent="0.25">
      <c r="B103" s="253"/>
      <c r="C103" s="256" t="s">
        <v>74</v>
      </c>
      <c r="D103" s="256"/>
      <c r="E103" s="256"/>
      <c r="F103" s="256"/>
      <c r="G103" s="261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2:26" s="21" customFormat="1" ht="14.25" customHeight="1" thickBot="1" x14ac:dyDescent="0.3">
      <c r="B104" s="253"/>
      <c r="C104" s="256"/>
      <c r="D104" s="256"/>
      <c r="E104" s="256"/>
      <c r="F104" s="256"/>
      <c r="G104" s="261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ht="14.25" customHeight="1" thickBot="1" x14ac:dyDescent="0.3">
      <c r="B105" s="253"/>
      <c r="C105" s="270">
        <v>5</v>
      </c>
      <c r="D105" s="471" t="s">
        <v>75</v>
      </c>
      <c r="E105" s="472"/>
      <c r="F105" s="270" t="s">
        <v>9</v>
      </c>
      <c r="G105" s="261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 x14ac:dyDescent="0.25">
      <c r="B106" s="253"/>
      <c r="C106" s="278" t="s">
        <v>10</v>
      </c>
      <c r="D106" s="473" t="s">
        <v>76</v>
      </c>
      <c r="E106" s="474"/>
      <c r="F106" s="279">
        <f>('UNIFORME E EPI'!H15+'UNIFORME E EPI'!H25)*F17/21</f>
        <v>82.671428571428564</v>
      </c>
      <c r="G106" s="25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ht="14.25" customHeight="1" x14ac:dyDescent="0.25">
      <c r="B107" s="253"/>
      <c r="C107" s="272" t="s">
        <v>12</v>
      </c>
      <c r="D107" s="469" t="s">
        <v>117</v>
      </c>
      <c r="E107" s="470"/>
      <c r="F107" s="308">
        <f>FERRAMENTAS!J343</f>
        <v>66.570363888888963</v>
      </c>
      <c r="G107" s="25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4.25" customHeight="1" x14ac:dyDescent="0.25">
      <c r="B108" s="253"/>
      <c r="C108" s="272" t="s">
        <v>14</v>
      </c>
      <c r="D108" s="469" t="s">
        <v>91</v>
      </c>
      <c r="E108" s="470"/>
      <c r="F108" s="308">
        <v>0</v>
      </c>
      <c r="G108" s="25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4.25" customHeight="1" thickBot="1" x14ac:dyDescent="0.3">
      <c r="B109" s="253"/>
      <c r="C109" s="273" t="s">
        <v>16</v>
      </c>
      <c r="D109" s="463" t="s">
        <v>92</v>
      </c>
      <c r="E109" s="464"/>
      <c r="F109" s="280">
        <v>0</v>
      </c>
      <c r="G109" s="25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4.25" customHeight="1" thickBot="1" x14ac:dyDescent="0.3">
      <c r="B110" s="253"/>
      <c r="C110" s="471" t="s">
        <v>24</v>
      </c>
      <c r="D110" s="472"/>
      <c r="E110" s="472"/>
      <c r="F110" s="281">
        <f>SUM(F106:F109)</f>
        <v>149.24179246031753</v>
      </c>
      <c r="G110" s="261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2:26" ht="14.25" customHeight="1" thickBot="1" x14ac:dyDescent="0.3">
      <c r="B111" s="253"/>
      <c r="C111" s="266"/>
      <c r="D111" s="266"/>
      <c r="E111" s="266"/>
      <c r="F111" s="322"/>
      <c r="G111" s="261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 thickBot="1" x14ac:dyDescent="0.3">
      <c r="B112" s="253"/>
      <c r="C112" s="465" t="s">
        <v>78</v>
      </c>
      <c r="D112" s="466"/>
      <c r="E112" s="466"/>
      <c r="F112" s="320">
        <f>F29+F68+F79+F101+F110</f>
        <v>2822.7263588672181</v>
      </c>
      <c r="G112" s="261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 x14ac:dyDescent="0.25">
      <c r="B113" s="253"/>
      <c r="C113" s="255"/>
      <c r="D113" s="255"/>
      <c r="E113" s="255"/>
      <c r="F113" s="255"/>
      <c r="G113" s="25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ht="14.25" customHeight="1" x14ac:dyDescent="0.25">
      <c r="B114" s="253"/>
      <c r="C114" s="256" t="s">
        <v>79</v>
      </c>
      <c r="D114" s="256"/>
      <c r="E114" s="256"/>
      <c r="F114" s="256"/>
      <c r="G114" s="261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2:26" s="21" customFormat="1" ht="14.25" customHeight="1" thickBot="1" x14ac:dyDescent="0.3">
      <c r="B115" s="253"/>
      <c r="C115" s="256"/>
      <c r="D115" s="256"/>
      <c r="E115" s="256"/>
      <c r="F115" s="256"/>
      <c r="G115" s="261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ht="14.25" customHeight="1" thickBot="1" x14ac:dyDescent="0.3">
      <c r="B116" s="253"/>
      <c r="C116" s="270">
        <v>6</v>
      </c>
      <c r="D116" s="297" t="s">
        <v>80</v>
      </c>
      <c r="E116" s="295" t="s">
        <v>34</v>
      </c>
      <c r="F116" s="321" t="s">
        <v>9</v>
      </c>
      <c r="G116" s="261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 x14ac:dyDescent="0.25">
      <c r="B117" s="253"/>
      <c r="C117" s="278" t="s">
        <v>10</v>
      </c>
      <c r="D117" s="331" t="s">
        <v>81</v>
      </c>
      <c r="E117" s="324">
        <f>'COMPOSIÇÃO BDI'!E6</f>
        <v>6.3</v>
      </c>
      <c r="F117" s="328">
        <f>F112*E117%</f>
        <v>177.83176060863474</v>
      </c>
      <c r="G117" s="25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ht="14.25" customHeight="1" x14ac:dyDescent="0.25">
      <c r="B118" s="253"/>
      <c r="C118" s="272" t="s">
        <v>12</v>
      </c>
      <c r="D118" s="298" t="s">
        <v>82</v>
      </c>
      <c r="E118" s="325">
        <f>'COMPOSIÇÃO BDI'!E10</f>
        <v>6.16</v>
      </c>
      <c r="F118" s="329">
        <f>(F112+F117)*E118%</f>
        <v>184.83438015971254</v>
      </c>
      <c r="G118" s="25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4.25" customHeight="1" x14ac:dyDescent="0.25">
      <c r="B119" s="253"/>
      <c r="C119" s="272" t="s">
        <v>14</v>
      </c>
      <c r="D119" s="298" t="s">
        <v>83</v>
      </c>
      <c r="E119" s="325">
        <f>SUM(E120:E123)</f>
        <v>10.15</v>
      </c>
      <c r="F119" s="329"/>
      <c r="G119" s="25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4.25" customHeight="1" x14ac:dyDescent="0.25">
      <c r="B120" s="253"/>
      <c r="C120" s="272"/>
      <c r="D120" s="298" t="s">
        <v>84</v>
      </c>
      <c r="E120" s="325">
        <f>'COMPOSIÇÃO BDI'!E15</f>
        <v>2</v>
      </c>
      <c r="F120" s="329">
        <f>(F112+F$117+F$118)/(1-E$119%)*E120%</f>
        <v>70.904674449316985</v>
      </c>
      <c r="G120" s="25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4.25" customHeight="1" x14ac:dyDescent="0.25">
      <c r="B121" s="253"/>
      <c r="C121" s="272"/>
      <c r="D121" s="298" t="s">
        <v>85</v>
      </c>
      <c r="E121" s="325">
        <f>'COMPOSIÇÃO BDI'!E14</f>
        <v>3</v>
      </c>
      <c r="F121" s="329">
        <f>(F112+F$117+F$118)/(1-E$119%)*E121%</f>
        <v>106.35701167397546</v>
      </c>
      <c r="G121" s="25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4.25" customHeight="1" x14ac:dyDescent="0.25">
      <c r="B122" s="253"/>
      <c r="C122" s="272"/>
      <c r="D122" s="298" t="s">
        <v>154</v>
      </c>
      <c r="E122" s="325">
        <f>'COMPOSIÇÃO BDI'!E16</f>
        <v>4.5</v>
      </c>
      <c r="F122" s="329">
        <f>(F112+F$117+F$118)/(1-E$119%)*E122%</f>
        <v>159.53551751096319</v>
      </c>
      <c r="G122" s="25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4.25" customHeight="1" thickBot="1" x14ac:dyDescent="0.3">
      <c r="B123" s="253"/>
      <c r="C123" s="273"/>
      <c r="D123" s="332" t="s">
        <v>86</v>
      </c>
      <c r="E123" s="326">
        <f>'COMPOSIÇÃO BDI'!E13</f>
        <v>0.65</v>
      </c>
      <c r="F123" s="330">
        <f>(F112+F$117+F$118)/(1-E$119%)*E123%</f>
        <v>23.044019196028021</v>
      </c>
      <c r="G123" s="25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4.25" customHeight="1" thickBot="1" x14ac:dyDescent="0.3">
      <c r="B124" s="253"/>
      <c r="C124" s="471" t="s">
        <v>24</v>
      </c>
      <c r="D124" s="475"/>
      <c r="E124" s="296"/>
      <c r="F124" s="327">
        <f>SUM(F117:F123)</f>
        <v>722.50736359863083</v>
      </c>
      <c r="G124" s="261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2:26" ht="14.25" customHeight="1" x14ac:dyDescent="0.25">
      <c r="B125" s="253"/>
      <c r="C125" s="255"/>
      <c r="D125" s="255"/>
      <c r="E125" s="255"/>
      <c r="F125" s="255"/>
      <c r="G125" s="25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ht="14.25" customHeight="1" x14ac:dyDescent="0.25">
      <c r="B126" s="253"/>
      <c r="C126" s="478" t="s">
        <v>87</v>
      </c>
      <c r="D126" s="478"/>
      <c r="E126" s="478"/>
      <c r="F126" s="478"/>
      <c r="G126" s="261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2:26" s="21" customFormat="1" ht="14.25" customHeight="1" thickBot="1" x14ac:dyDescent="0.3">
      <c r="B127" s="253"/>
      <c r="C127" s="256"/>
      <c r="D127" s="256"/>
      <c r="E127" s="256"/>
      <c r="F127" s="256"/>
      <c r="G127" s="261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ht="14.25" customHeight="1" thickBot="1" x14ac:dyDescent="0.3">
      <c r="B128" s="253"/>
      <c r="C128" s="302"/>
      <c r="D128" s="476" t="s">
        <v>88</v>
      </c>
      <c r="E128" s="477"/>
      <c r="F128" s="270" t="s">
        <v>9</v>
      </c>
      <c r="G128" s="261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ht="14.25" customHeight="1" x14ac:dyDescent="0.25">
      <c r="B129" s="253"/>
      <c r="C129" s="278" t="s">
        <v>10</v>
      </c>
      <c r="D129" s="473" t="s">
        <v>7</v>
      </c>
      <c r="E129" s="474"/>
      <c r="F129" s="279">
        <f>F29</f>
        <v>1508.8036363636361</v>
      </c>
      <c r="G129" s="25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7" ht="14.25" customHeight="1" x14ac:dyDescent="0.25">
      <c r="B130" s="253"/>
      <c r="C130" s="272" t="s">
        <v>12</v>
      </c>
      <c r="D130" s="469" t="s">
        <v>25</v>
      </c>
      <c r="E130" s="470"/>
      <c r="F130" s="308">
        <f>F68</f>
        <v>976.57345393939386</v>
      </c>
      <c r="G130" s="25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ht="14.25" customHeight="1" x14ac:dyDescent="0.25">
      <c r="B131" s="253"/>
      <c r="C131" s="272" t="s">
        <v>14</v>
      </c>
      <c r="D131" s="469" t="s">
        <v>53</v>
      </c>
      <c r="E131" s="470"/>
      <c r="F131" s="308">
        <f>F79</f>
        <v>105.66143716052186</v>
      </c>
      <c r="G131" s="25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ht="14.25" customHeight="1" x14ac:dyDescent="0.25">
      <c r="B132" s="253"/>
      <c r="C132" s="272" t="s">
        <v>16</v>
      </c>
      <c r="D132" s="469" t="s">
        <v>61</v>
      </c>
      <c r="E132" s="470"/>
      <c r="F132" s="308">
        <f>F101</f>
        <v>82.446038943348867</v>
      </c>
      <c r="G132" s="25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ht="14.25" customHeight="1" thickBot="1" x14ac:dyDescent="0.3">
      <c r="B133" s="253"/>
      <c r="C133" s="273" t="s">
        <v>18</v>
      </c>
      <c r="D133" s="463" t="s">
        <v>74</v>
      </c>
      <c r="E133" s="464"/>
      <c r="F133" s="280">
        <f>F110</f>
        <v>149.24179246031753</v>
      </c>
      <c r="G133" s="25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thickBot="1" x14ac:dyDescent="0.3">
      <c r="B134" s="253"/>
      <c r="C134" s="465" t="s">
        <v>89</v>
      </c>
      <c r="D134" s="466"/>
      <c r="E134" s="466"/>
      <c r="F134" s="320">
        <f>SUM(F129:F133)</f>
        <v>2822.7263588672181</v>
      </c>
      <c r="G134" s="261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2:27" ht="14.25" customHeight="1" thickBot="1" x14ac:dyDescent="0.3">
      <c r="B135" s="253"/>
      <c r="C135" s="319" t="s">
        <v>20</v>
      </c>
      <c r="D135" s="467" t="s">
        <v>79</v>
      </c>
      <c r="E135" s="468"/>
      <c r="F135" s="323">
        <f>F124</f>
        <v>722.50736359863083</v>
      </c>
      <c r="G135" s="25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thickBot="1" x14ac:dyDescent="0.3">
      <c r="B136" s="253"/>
      <c r="C136" s="465" t="s">
        <v>90</v>
      </c>
      <c r="D136" s="466"/>
      <c r="E136" s="466"/>
      <c r="F136" s="320">
        <f>F134+F135</f>
        <v>3545.233722465849</v>
      </c>
      <c r="G136" s="26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2:27" ht="14.25" customHeight="1" x14ac:dyDescent="0.25">
      <c r="B137" s="267"/>
      <c r="C137" s="268"/>
      <c r="D137" s="268"/>
      <c r="E137" s="268"/>
      <c r="F137" s="268"/>
      <c r="G137" s="26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2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</sheetData>
  <mergeCells count="73">
    <mergeCell ref="D132:E132"/>
    <mergeCell ref="D133:E133"/>
    <mergeCell ref="C134:E134"/>
    <mergeCell ref="D135:E135"/>
    <mergeCell ref="C136:E136"/>
    <mergeCell ref="D131:E131"/>
    <mergeCell ref="D105:E105"/>
    <mergeCell ref="D106:E106"/>
    <mergeCell ref="D107:E107"/>
    <mergeCell ref="D108:E108"/>
    <mergeCell ref="D109:E109"/>
    <mergeCell ref="C110:E110"/>
    <mergeCell ref="C112:E112"/>
    <mergeCell ref="C124:D124"/>
    <mergeCell ref="D128:E128"/>
    <mergeCell ref="D129:E129"/>
    <mergeCell ref="D130:E130"/>
    <mergeCell ref="C126:F126"/>
    <mergeCell ref="C101:E101"/>
    <mergeCell ref="C79:E79"/>
    <mergeCell ref="D85:E85"/>
    <mergeCell ref="D86:E86"/>
    <mergeCell ref="D87:E87"/>
    <mergeCell ref="C88:E88"/>
    <mergeCell ref="D92:E92"/>
    <mergeCell ref="D93:E93"/>
    <mergeCell ref="C94:E94"/>
    <mergeCell ref="D98:E98"/>
    <mergeCell ref="D99:E99"/>
    <mergeCell ref="D100:E100"/>
    <mergeCell ref="D75:E75"/>
    <mergeCell ref="D77:E77"/>
    <mergeCell ref="C60:E60"/>
    <mergeCell ref="D64:E64"/>
    <mergeCell ref="D65:E65"/>
    <mergeCell ref="D66:E66"/>
    <mergeCell ref="D67:E67"/>
    <mergeCell ref="D78:E78"/>
    <mergeCell ref="D59:E59"/>
    <mergeCell ref="D28:E28"/>
    <mergeCell ref="C29:E29"/>
    <mergeCell ref="D35:E35"/>
    <mergeCell ref="D36:E36"/>
    <mergeCell ref="D37:E37"/>
    <mergeCell ref="C38:E38"/>
    <mergeCell ref="C51:D51"/>
    <mergeCell ref="D55:E55"/>
    <mergeCell ref="D56:E56"/>
    <mergeCell ref="D57:E57"/>
    <mergeCell ref="D58:E58"/>
    <mergeCell ref="C68:E68"/>
    <mergeCell ref="D72:E72"/>
    <mergeCell ref="D74:E74"/>
    <mergeCell ref="D27:E27"/>
    <mergeCell ref="D12:E12"/>
    <mergeCell ref="D13:E13"/>
    <mergeCell ref="D14:E14"/>
    <mergeCell ref="D15:E15"/>
    <mergeCell ref="D16:E16"/>
    <mergeCell ref="D17:E17"/>
    <mergeCell ref="D21:E21"/>
    <mergeCell ref="D22:E22"/>
    <mergeCell ref="D25:E25"/>
    <mergeCell ref="D26:E26"/>
    <mergeCell ref="D23:E23"/>
    <mergeCell ref="D11:E11"/>
    <mergeCell ref="D24:E24"/>
    <mergeCell ref="C3:F3"/>
    <mergeCell ref="C7:F7"/>
    <mergeCell ref="D8:E8"/>
    <mergeCell ref="D9:E9"/>
    <mergeCell ref="D10:E10"/>
    <mergeCell ref="C5:F5"/>
  </mergeCells>
  <pageMargins left="0.511811024" right="0.511811024" top="0.78740157499999996" bottom="0.78740157499999996" header="0" footer="0"/>
  <pageSetup orientation="landscape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1015"/>
  <sheetViews>
    <sheetView showGridLines="0" workbookViewId="0">
      <selection activeCell="J37" sqref="J37"/>
    </sheetView>
  </sheetViews>
  <sheetFormatPr defaultColWidth="12.625" defaultRowHeight="15" customHeight="1" x14ac:dyDescent="0.2"/>
  <cols>
    <col min="1" max="1" width="8.375" style="345" customWidth="1"/>
    <col min="2" max="2" width="3.5" style="345" customWidth="1"/>
    <col min="3" max="3" width="3.75" style="345" customWidth="1"/>
    <col min="4" max="4" width="54.25" style="345" customWidth="1"/>
    <col min="5" max="5" width="8.625" style="345" customWidth="1"/>
    <col min="6" max="6" width="22.5" style="345" customWidth="1"/>
    <col min="7" max="7" width="3.5" style="345" customWidth="1"/>
    <col min="8" max="8" width="8.375" style="345" customWidth="1"/>
    <col min="9" max="26" width="8" style="345" customWidth="1"/>
    <col min="27" max="16384" width="12.625" style="345"/>
  </cols>
  <sheetData>
    <row r="2" spans="2:25" ht="15" customHeight="1" x14ac:dyDescent="0.25">
      <c r="B2" s="47"/>
      <c r="C2" s="48"/>
      <c r="D2" s="48"/>
      <c r="E2" s="48"/>
      <c r="F2" s="48"/>
      <c r="G2" s="49"/>
    </row>
    <row r="3" spans="2:25" ht="14.25" customHeight="1" x14ac:dyDescent="0.25">
      <c r="B3" s="50"/>
      <c r="C3" s="478" t="s">
        <v>0</v>
      </c>
      <c r="D3" s="482"/>
      <c r="E3" s="482"/>
      <c r="F3" s="482"/>
      <c r="G3" s="235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</row>
    <row r="4" spans="2:25" ht="14.25" customHeight="1" x14ac:dyDescent="0.25">
      <c r="B4" s="50"/>
      <c r="C4" s="255"/>
      <c r="D4" s="255"/>
      <c r="E4" s="255"/>
      <c r="F4" s="255"/>
      <c r="G4" s="235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</row>
    <row r="5" spans="2:25" ht="14.25" customHeight="1" x14ac:dyDescent="0.25">
      <c r="B5" s="50"/>
      <c r="C5" s="478" t="s">
        <v>1</v>
      </c>
      <c r="D5" s="478"/>
      <c r="E5" s="478"/>
      <c r="F5" s="478"/>
      <c r="G5" s="235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</row>
    <row r="6" spans="2:25" ht="14.25" customHeight="1" x14ac:dyDescent="0.25">
      <c r="B6" s="50"/>
      <c r="C6" s="238"/>
      <c r="D6" s="237"/>
      <c r="E6" s="237"/>
      <c r="F6" s="237"/>
      <c r="G6" s="235"/>
      <c r="H6" s="346"/>
      <c r="I6" s="346"/>
      <c r="J6" s="346"/>
      <c r="K6" s="346"/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</row>
    <row r="7" spans="2:25" ht="14.25" customHeight="1" thickBot="1" x14ac:dyDescent="0.3">
      <c r="B7" s="50"/>
      <c r="C7" s="483" t="s">
        <v>2</v>
      </c>
      <c r="D7" s="484"/>
      <c r="E7" s="484"/>
      <c r="F7" s="484"/>
      <c r="G7" s="235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</row>
    <row r="8" spans="2:25" ht="63" x14ac:dyDescent="0.25">
      <c r="B8" s="50"/>
      <c r="C8" s="278">
        <v>1</v>
      </c>
      <c r="D8" s="473" t="s">
        <v>114</v>
      </c>
      <c r="E8" s="474"/>
      <c r="F8" s="339" t="s">
        <v>1564</v>
      </c>
      <c r="G8" s="235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</row>
    <row r="9" spans="2:25" ht="31.5" x14ac:dyDescent="0.25">
      <c r="B9" s="50"/>
      <c r="C9" s="272">
        <v>2</v>
      </c>
      <c r="D9" s="469" t="s">
        <v>3</v>
      </c>
      <c r="E9" s="470"/>
      <c r="F9" s="340" t="s">
        <v>917</v>
      </c>
      <c r="G9" s="235"/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6"/>
    </row>
    <row r="10" spans="2:25" ht="14.25" customHeight="1" x14ac:dyDescent="0.25">
      <c r="B10" s="50"/>
      <c r="C10" s="272">
        <v>3</v>
      </c>
      <c r="D10" s="469" t="s">
        <v>4</v>
      </c>
      <c r="E10" s="470"/>
      <c r="F10" s="275">
        <v>1986.6</v>
      </c>
      <c r="G10" s="235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</row>
    <row r="11" spans="2:25" ht="63" x14ac:dyDescent="0.25">
      <c r="B11" s="50"/>
      <c r="C11" s="272">
        <v>4</v>
      </c>
      <c r="D11" s="461" t="s">
        <v>5</v>
      </c>
      <c r="E11" s="462"/>
      <c r="F11" s="340" t="s">
        <v>915</v>
      </c>
      <c r="G11" s="235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</row>
    <row r="12" spans="2:25" ht="14.25" customHeight="1" x14ac:dyDescent="0.25">
      <c r="B12" s="50"/>
      <c r="C12" s="272">
        <v>5</v>
      </c>
      <c r="D12" s="469" t="s">
        <v>6</v>
      </c>
      <c r="E12" s="470"/>
      <c r="F12" s="341">
        <v>44682</v>
      </c>
      <c r="G12" s="235"/>
      <c r="H12" s="346"/>
      <c r="I12" s="346"/>
      <c r="J12" s="346"/>
      <c r="K12" s="346"/>
      <c r="L12" s="346"/>
      <c r="M12" s="346"/>
      <c r="N12" s="346"/>
      <c r="O12" s="346"/>
      <c r="P12" s="346"/>
      <c r="Q12" s="346"/>
      <c r="R12" s="346"/>
      <c r="S12" s="346"/>
      <c r="T12" s="346"/>
      <c r="U12" s="346"/>
      <c r="V12" s="346"/>
      <c r="W12" s="346"/>
      <c r="X12" s="346"/>
      <c r="Y12" s="346"/>
    </row>
    <row r="13" spans="2:25" ht="14.25" customHeight="1" x14ac:dyDescent="0.25">
      <c r="B13" s="50"/>
      <c r="C13" s="272">
        <v>6</v>
      </c>
      <c r="D13" s="469" t="s">
        <v>115</v>
      </c>
      <c r="E13" s="470"/>
      <c r="F13" s="342">
        <f>RESUMO!E20+RESUMO!E21+RESUMO!E22+RESUMO!E23+RESUMO!E24</f>
        <v>12</v>
      </c>
      <c r="G13" s="235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46"/>
      <c r="W13" s="346"/>
      <c r="X13" s="346"/>
      <c r="Y13" s="346"/>
    </row>
    <row r="14" spans="2:25" ht="14.25" customHeight="1" x14ac:dyDescent="0.25">
      <c r="B14" s="50"/>
      <c r="C14" s="336">
        <v>7</v>
      </c>
      <c r="D14" s="480" t="s">
        <v>120</v>
      </c>
      <c r="E14" s="485"/>
      <c r="F14" s="276">
        <v>1212</v>
      </c>
      <c r="G14" s="235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</row>
    <row r="15" spans="2:25" ht="14.25" customHeight="1" x14ac:dyDescent="0.25">
      <c r="B15" s="50"/>
      <c r="C15" s="337">
        <v>8</v>
      </c>
      <c r="D15" s="487" t="s">
        <v>906</v>
      </c>
      <c r="E15" s="488"/>
      <c r="F15" s="343">
        <v>5.5</v>
      </c>
      <c r="G15" s="235"/>
      <c r="H15" s="346"/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</row>
    <row r="16" spans="2:25" ht="14.25" customHeight="1" x14ac:dyDescent="0.25">
      <c r="B16" s="50"/>
      <c r="C16" s="336">
        <v>9</v>
      </c>
      <c r="D16" s="480" t="s">
        <v>904</v>
      </c>
      <c r="E16" s="485"/>
      <c r="F16" s="276">
        <v>21</v>
      </c>
      <c r="G16" s="235"/>
      <c r="H16" s="346"/>
      <c r="I16" s="346"/>
      <c r="J16" s="346"/>
      <c r="K16" s="346"/>
      <c r="L16" s="346"/>
      <c r="M16" s="346"/>
      <c r="N16" s="346"/>
      <c r="O16" s="346"/>
      <c r="P16" s="346"/>
      <c r="Q16" s="346"/>
      <c r="R16" s="346"/>
      <c r="S16" s="346"/>
      <c r="T16" s="346"/>
      <c r="U16" s="346"/>
      <c r="V16" s="346"/>
      <c r="W16" s="346"/>
      <c r="X16" s="346"/>
      <c r="Y16" s="346"/>
    </row>
    <row r="17" spans="2:25" ht="14.25" customHeight="1" x14ac:dyDescent="0.25">
      <c r="B17" s="50"/>
      <c r="C17" s="336">
        <v>10</v>
      </c>
      <c r="D17" s="480" t="s">
        <v>905</v>
      </c>
      <c r="E17" s="485"/>
      <c r="F17" s="276">
        <v>21</v>
      </c>
      <c r="G17" s="51"/>
      <c r="H17" s="346"/>
      <c r="I17" s="346"/>
      <c r="J17" s="346"/>
      <c r="K17" s="346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</row>
    <row r="18" spans="2:25" ht="14.25" customHeight="1" thickBot="1" x14ac:dyDescent="0.3">
      <c r="B18" s="232"/>
      <c r="C18" s="338">
        <v>11</v>
      </c>
      <c r="D18" s="489" t="s">
        <v>914</v>
      </c>
      <c r="E18" s="490"/>
      <c r="F18" s="344">
        <v>5</v>
      </c>
      <c r="G18" s="233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346"/>
    </row>
    <row r="19" spans="2:25" ht="14.25" customHeight="1" x14ac:dyDescent="0.25">
      <c r="B19" s="50"/>
      <c r="C19" s="237"/>
      <c r="D19" s="237"/>
      <c r="E19" s="237"/>
      <c r="F19" s="237"/>
      <c r="G19" s="235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</row>
    <row r="20" spans="2:25" ht="14.25" customHeight="1" x14ac:dyDescent="0.25">
      <c r="B20" s="50"/>
      <c r="C20" s="256" t="s">
        <v>7</v>
      </c>
      <c r="D20" s="255"/>
      <c r="E20" s="255"/>
      <c r="F20" s="255"/>
      <c r="G20" s="235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</row>
    <row r="21" spans="2:25" ht="14.25" customHeight="1" thickBot="1" x14ac:dyDescent="0.3">
      <c r="B21" s="50"/>
      <c r="C21" s="256"/>
      <c r="D21" s="255"/>
      <c r="E21" s="255"/>
      <c r="F21" s="255"/>
      <c r="G21" s="235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</row>
    <row r="22" spans="2:25" ht="14.25" customHeight="1" thickBot="1" x14ac:dyDescent="0.3">
      <c r="B22" s="50"/>
      <c r="C22" s="270">
        <v>1</v>
      </c>
      <c r="D22" s="471" t="s">
        <v>8</v>
      </c>
      <c r="E22" s="472"/>
      <c r="F22" s="270" t="s">
        <v>9</v>
      </c>
      <c r="G22" s="235"/>
      <c r="H22" s="346"/>
      <c r="I22" s="346"/>
      <c r="J22" s="346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346"/>
      <c r="W22" s="346"/>
      <c r="X22" s="346"/>
      <c r="Y22" s="346"/>
    </row>
    <row r="23" spans="2:25" ht="14.25" customHeight="1" x14ac:dyDescent="0.25">
      <c r="B23" s="50"/>
      <c r="C23" s="271" t="s">
        <v>10</v>
      </c>
      <c r="D23" s="481" t="s">
        <v>11</v>
      </c>
      <c r="E23" s="486"/>
      <c r="F23" s="274">
        <f>F10</f>
        <v>1986.6</v>
      </c>
      <c r="G23" s="235"/>
      <c r="H23" s="346"/>
      <c r="I23" s="347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</row>
    <row r="24" spans="2:25" ht="14.25" customHeight="1" x14ac:dyDescent="0.25">
      <c r="B24" s="50"/>
      <c r="C24" s="272" t="s">
        <v>12</v>
      </c>
      <c r="D24" s="469" t="s">
        <v>13</v>
      </c>
      <c r="E24" s="470"/>
      <c r="F24" s="275">
        <v>0</v>
      </c>
      <c r="G24" s="235"/>
      <c r="H24" s="346"/>
      <c r="I24" s="346"/>
      <c r="J24" s="346"/>
      <c r="K24" s="346"/>
      <c r="L24" s="346"/>
      <c r="M24" s="346"/>
      <c r="N24" s="346"/>
      <c r="O24" s="346"/>
      <c r="P24" s="346"/>
      <c r="Q24" s="346"/>
      <c r="R24" s="346"/>
      <c r="S24" s="346"/>
      <c r="T24" s="346"/>
      <c r="U24" s="346"/>
      <c r="V24" s="346"/>
      <c r="W24" s="346"/>
      <c r="X24" s="346"/>
      <c r="Y24" s="346"/>
    </row>
    <row r="25" spans="2:25" ht="14.25" customHeight="1" x14ac:dyDescent="0.25">
      <c r="B25" s="50"/>
      <c r="C25" s="272" t="s">
        <v>14</v>
      </c>
      <c r="D25" s="469" t="s">
        <v>15</v>
      </c>
      <c r="E25" s="470">
        <v>0.2</v>
      </c>
      <c r="F25" s="275">
        <f>E25*F14</f>
        <v>242.4</v>
      </c>
      <c r="G25" s="235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</row>
    <row r="26" spans="2:25" ht="14.25" customHeight="1" x14ac:dyDescent="0.25">
      <c r="B26" s="50"/>
      <c r="C26" s="272" t="s">
        <v>16</v>
      </c>
      <c r="D26" s="469" t="s">
        <v>17</v>
      </c>
      <c r="E26" s="470"/>
      <c r="F26" s="275">
        <v>0</v>
      </c>
      <c r="G26" s="235"/>
      <c r="H26" s="346"/>
      <c r="I26" s="346"/>
      <c r="J26" s="346"/>
      <c r="K26" s="346"/>
      <c r="L26" s="346"/>
      <c r="M26" s="346"/>
      <c r="N26" s="346"/>
      <c r="O26" s="346"/>
      <c r="P26" s="346"/>
      <c r="Q26" s="346"/>
      <c r="R26" s="346"/>
      <c r="S26" s="346"/>
      <c r="T26" s="346"/>
      <c r="U26" s="346"/>
      <c r="V26" s="346"/>
      <c r="W26" s="346"/>
      <c r="X26" s="346"/>
      <c r="Y26" s="346"/>
    </row>
    <row r="27" spans="2:25" ht="14.25" customHeight="1" x14ac:dyDescent="0.25">
      <c r="B27" s="50"/>
      <c r="C27" s="272" t="s">
        <v>18</v>
      </c>
      <c r="D27" s="469" t="s">
        <v>19</v>
      </c>
      <c r="E27" s="470"/>
      <c r="F27" s="275">
        <v>0</v>
      </c>
      <c r="G27" s="235"/>
      <c r="H27" s="346"/>
      <c r="I27" s="346"/>
      <c r="J27" s="346"/>
      <c r="K27" s="346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</row>
    <row r="28" spans="2:25" ht="14.25" customHeight="1" x14ac:dyDescent="0.25">
      <c r="B28" s="50"/>
      <c r="C28" s="272" t="s">
        <v>20</v>
      </c>
      <c r="D28" s="469" t="s">
        <v>21</v>
      </c>
      <c r="E28" s="470"/>
      <c r="F28" s="275">
        <v>0</v>
      </c>
      <c r="G28" s="235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</row>
    <row r="29" spans="2:25" ht="14.25" customHeight="1" thickBot="1" x14ac:dyDescent="0.3">
      <c r="B29" s="50"/>
      <c r="C29" s="273" t="s">
        <v>22</v>
      </c>
      <c r="D29" s="480" t="s">
        <v>23</v>
      </c>
      <c r="E29" s="485"/>
      <c r="F29" s="276">
        <v>0</v>
      </c>
      <c r="G29" s="235"/>
      <c r="H29" s="346"/>
      <c r="I29" s="346"/>
      <c r="J29" s="346"/>
      <c r="K29" s="346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46"/>
      <c r="W29" s="346"/>
      <c r="X29" s="346"/>
      <c r="Y29" s="346"/>
    </row>
    <row r="30" spans="2:25" ht="14.25" customHeight="1" thickBot="1" x14ac:dyDescent="0.3">
      <c r="B30" s="50"/>
      <c r="C30" s="471" t="s">
        <v>24</v>
      </c>
      <c r="D30" s="472"/>
      <c r="E30" s="472"/>
      <c r="F30" s="277">
        <f>SUM(F23:F29)</f>
        <v>2229</v>
      </c>
      <c r="G30" s="235"/>
      <c r="H30" s="348"/>
      <c r="I30" s="346"/>
      <c r="J30" s="346"/>
      <c r="K30" s="346"/>
      <c r="L30" s="346"/>
      <c r="M30" s="346"/>
      <c r="N30" s="346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</row>
    <row r="31" spans="2:25" ht="14.25" customHeight="1" x14ac:dyDescent="0.25">
      <c r="B31" s="50"/>
      <c r="C31" s="255"/>
      <c r="D31" s="255"/>
      <c r="E31" s="255"/>
      <c r="F31" s="255"/>
      <c r="G31" s="235"/>
      <c r="H31" s="346"/>
      <c r="I31" s="346"/>
      <c r="J31" s="346"/>
      <c r="K31" s="346"/>
      <c r="L31" s="346"/>
      <c r="M31" s="346"/>
      <c r="N31" s="346"/>
      <c r="O31" s="346"/>
      <c r="P31" s="346"/>
      <c r="Q31" s="346"/>
      <c r="R31" s="346"/>
      <c r="S31" s="346"/>
      <c r="T31" s="346"/>
      <c r="U31" s="346"/>
      <c r="V31" s="346"/>
      <c r="W31" s="346"/>
      <c r="X31" s="346"/>
      <c r="Y31" s="346"/>
    </row>
    <row r="32" spans="2:25" ht="14.25" customHeight="1" x14ac:dyDescent="0.25">
      <c r="B32" s="50"/>
      <c r="C32" s="256" t="s">
        <v>25</v>
      </c>
      <c r="D32" s="255"/>
      <c r="E32" s="255"/>
      <c r="F32" s="255"/>
      <c r="G32" s="235"/>
      <c r="H32" s="346"/>
      <c r="I32" s="348"/>
      <c r="J32" s="346"/>
      <c r="K32" s="346"/>
      <c r="L32" s="346"/>
      <c r="M32" s="346"/>
      <c r="N32" s="346"/>
      <c r="O32" s="346"/>
      <c r="P32" s="346"/>
      <c r="Q32" s="346"/>
      <c r="R32" s="346"/>
      <c r="S32" s="346"/>
      <c r="T32" s="346"/>
      <c r="U32" s="346"/>
      <c r="V32" s="346"/>
      <c r="W32" s="346"/>
      <c r="X32" s="346"/>
      <c r="Y32" s="346"/>
    </row>
    <row r="33" spans="2:25" ht="14.25" customHeight="1" x14ac:dyDescent="0.25">
      <c r="B33" s="50"/>
      <c r="C33" s="255"/>
      <c r="D33" s="255"/>
      <c r="E33" s="255"/>
      <c r="F33" s="255"/>
      <c r="G33" s="235"/>
      <c r="H33" s="346"/>
      <c r="I33" s="346"/>
      <c r="J33" s="346"/>
      <c r="K33" s="346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6"/>
      <c r="X33" s="346"/>
      <c r="Y33" s="346"/>
    </row>
    <row r="34" spans="2:25" ht="14.25" customHeight="1" x14ac:dyDescent="0.25">
      <c r="B34" s="50"/>
      <c r="C34" s="256" t="s">
        <v>26</v>
      </c>
      <c r="D34" s="255"/>
      <c r="E34" s="255"/>
      <c r="F34" s="255"/>
      <c r="G34" s="235"/>
      <c r="H34" s="346"/>
      <c r="I34" s="346"/>
      <c r="J34" s="346"/>
      <c r="K34" s="346"/>
      <c r="L34" s="346"/>
      <c r="M34" s="346"/>
      <c r="N34" s="346"/>
      <c r="O34" s="346"/>
      <c r="P34" s="346"/>
      <c r="Q34" s="346"/>
      <c r="R34" s="346"/>
      <c r="S34" s="346"/>
      <c r="T34" s="346"/>
      <c r="U34" s="346"/>
      <c r="V34" s="346"/>
      <c r="W34" s="346"/>
      <c r="X34" s="346"/>
      <c r="Y34" s="346"/>
    </row>
    <row r="35" spans="2:25" ht="14.25" customHeight="1" thickBot="1" x14ac:dyDescent="0.3">
      <c r="B35" s="50"/>
      <c r="C35" s="256"/>
      <c r="D35" s="255"/>
      <c r="E35" s="255"/>
      <c r="F35" s="255"/>
      <c r="G35" s="235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6"/>
      <c r="Y35" s="346"/>
    </row>
    <row r="36" spans="2:25" ht="14.25" customHeight="1" thickBot="1" x14ac:dyDescent="0.3">
      <c r="B36" s="50"/>
      <c r="C36" s="270" t="s">
        <v>27</v>
      </c>
      <c r="D36" s="471" t="s">
        <v>28</v>
      </c>
      <c r="E36" s="472"/>
      <c r="F36" s="270" t="s">
        <v>9</v>
      </c>
      <c r="G36" s="235"/>
      <c r="H36" s="346"/>
      <c r="I36" s="346"/>
      <c r="J36" s="346"/>
      <c r="K36" s="346"/>
      <c r="L36" s="346"/>
      <c r="M36" s="346"/>
      <c r="N36" s="346"/>
      <c r="O36" s="346"/>
      <c r="P36" s="346"/>
      <c r="Q36" s="346"/>
      <c r="R36" s="346"/>
      <c r="S36" s="346"/>
      <c r="T36" s="346"/>
      <c r="U36" s="346"/>
      <c r="V36" s="346"/>
      <c r="W36" s="346"/>
      <c r="X36" s="346"/>
      <c r="Y36" s="346"/>
    </row>
    <row r="37" spans="2:25" ht="14.25" customHeight="1" x14ac:dyDescent="0.25">
      <c r="B37" s="50"/>
      <c r="C37" s="278" t="s">
        <v>10</v>
      </c>
      <c r="D37" s="473" t="s">
        <v>29</v>
      </c>
      <c r="E37" s="474"/>
      <c r="F37" s="279">
        <f>F30/12</f>
        <v>185.75</v>
      </c>
      <c r="G37" s="235"/>
      <c r="H37" s="346"/>
      <c r="I37" s="346"/>
      <c r="J37" s="346"/>
      <c r="K37" s="346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46"/>
      <c r="W37" s="346"/>
      <c r="X37" s="346"/>
      <c r="Y37" s="346"/>
    </row>
    <row r="38" spans="2:25" ht="14.25" customHeight="1" thickBot="1" x14ac:dyDescent="0.3">
      <c r="B38" s="50"/>
      <c r="C38" s="273" t="s">
        <v>12</v>
      </c>
      <c r="D38" s="463" t="s">
        <v>30</v>
      </c>
      <c r="E38" s="464"/>
      <c r="F38" s="280">
        <f>F30*(1+1/3)/12</f>
        <v>247.66666666666666</v>
      </c>
      <c r="G38" s="235"/>
      <c r="H38" s="346"/>
      <c r="I38" s="346"/>
      <c r="J38" s="346"/>
      <c r="K38" s="346"/>
      <c r="L38" s="346"/>
      <c r="M38" s="346"/>
      <c r="N38" s="346"/>
      <c r="O38" s="346"/>
      <c r="P38" s="346"/>
      <c r="Q38" s="346"/>
      <c r="R38" s="346"/>
      <c r="S38" s="346"/>
      <c r="T38" s="346"/>
      <c r="U38" s="346"/>
      <c r="V38" s="346"/>
      <c r="W38" s="346"/>
      <c r="X38" s="346"/>
      <c r="Y38" s="346"/>
    </row>
    <row r="39" spans="2:25" ht="14.25" customHeight="1" thickBot="1" x14ac:dyDescent="0.3">
      <c r="B39" s="50"/>
      <c r="C39" s="471" t="s">
        <v>24</v>
      </c>
      <c r="D39" s="472"/>
      <c r="E39" s="472"/>
      <c r="F39" s="281">
        <f>SUM(F37:F38)</f>
        <v>433.41666666666663</v>
      </c>
      <c r="G39" s="235"/>
      <c r="H39" s="346"/>
      <c r="I39" s="346"/>
      <c r="J39" s="346"/>
      <c r="K39" s="346"/>
      <c r="L39" s="346"/>
      <c r="M39" s="346"/>
      <c r="N39" s="346"/>
      <c r="O39" s="346"/>
      <c r="P39" s="346"/>
      <c r="Q39" s="346"/>
      <c r="R39" s="346"/>
      <c r="S39" s="346"/>
      <c r="T39" s="346"/>
      <c r="U39" s="346"/>
      <c r="V39" s="346"/>
      <c r="W39" s="346"/>
      <c r="X39" s="346"/>
      <c r="Y39" s="346"/>
    </row>
    <row r="40" spans="2:25" ht="14.25" customHeight="1" x14ac:dyDescent="0.25">
      <c r="B40" s="50"/>
      <c r="C40" s="255"/>
      <c r="D40" s="255"/>
      <c r="E40" s="255"/>
      <c r="F40" s="255"/>
      <c r="G40" s="235"/>
      <c r="H40" s="346"/>
      <c r="I40" s="346"/>
      <c r="J40" s="346"/>
      <c r="K40" s="346"/>
      <c r="L40" s="346"/>
      <c r="M40" s="346"/>
      <c r="N40" s="346"/>
      <c r="O40" s="346"/>
      <c r="P40" s="346"/>
      <c r="Q40" s="346"/>
      <c r="R40" s="346"/>
      <c r="S40" s="346"/>
      <c r="T40" s="346"/>
      <c r="U40" s="346"/>
      <c r="V40" s="346"/>
      <c r="W40" s="346"/>
      <c r="X40" s="346"/>
      <c r="Y40" s="346"/>
    </row>
    <row r="41" spans="2:25" ht="14.25" customHeight="1" x14ac:dyDescent="0.25">
      <c r="B41" s="50"/>
      <c r="C41" s="256" t="s">
        <v>31</v>
      </c>
      <c r="D41" s="256"/>
      <c r="E41" s="256"/>
      <c r="F41" s="256"/>
      <c r="G41" s="242"/>
      <c r="H41" s="349"/>
      <c r="I41" s="349"/>
      <c r="J41" s="349"/>
      <c r="K41" s="349"/>
      <c r="L41" s="349"/>
      <c r="M41" s="349"/>
      <c r="N41" s="349"/>
      <c r="O41" s="349"/>
      <c r="P41" s="349"/>
      <c r="Q41" s="349"/>
      <c r="R41" s="349"/>
      <c r="S41" s="349"/>
      <c r="T41" s="349"/>
      <c r="U41" s="349"/>
      <c r="V41" s="349"/>
      <c r="W41" s="349"/>
      <c r="X41" s="349"/>
      <c r="Y41" s="349"/>
    </row>
    <row r="42" spans="2:25" ht="14.25" customHeight="1" thickBot="1" x14ac:dyDescent="0.3">
      <c r="B42" s="50"/>
      <c r="C42" s="256"/>
      <c r="D42" s="256"/>
      <c r="E42" s="256"/>
      <c r="F42" s="256"/>
      <c r="G42" s="242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</row>
    <row r="43" spans="2:25" ht="14.25" customHeight="1" thickBot="1" x14ac:dyDescent="0.3">
      <c r="B43" s="50"/>
      <c r="C43" s="270" t="s">
        <v>32</v>
      </c>
      <c r="D43" s="270" t="s">
        <v>33</v>
      </c>
      <c r="E43" s="302" t="s">
        <v>34</v>
      </c>
      <c r="F43" s="270" t="s">
        <v>9</v>
      </c>
      <c r="G43" s="242"/>
      <c r="H43" s="349"/>
      <c r="I43" s="349"/>
      <c r="J43" s="349"/>
      <c r="K43" s="349"/>
      <c r="L43" s="349"/>
      <c r="M43" s="349"/>
      <c r="N43" s="349"/>
      <c r="O43" s="349"/>
      <c r="P43" s="349"/>
      <c r="Q43" s="349"/>
      <c r="R43" s="349"/>
      <c r="S43" s="349"/>
      <c r="T43" s="349"/>
      <c r="U43" s="349"/>
      <c r="V43" s="349"/>
      <c r="W43" s="349"/>
      <c r="X43" s="349"/>
      <c r="Y43" s="349"/>
    </row>
    <row r="44" spans="2:25" ht="14.25" customHeight="1" x14ac:dyDescent="0.25">
      <c r="B44" s="50"/>
      <c r="C44" s="271" t="s">
        <v>10</v>
      </c>
      <c r="D44" s="299" t="s">
        <v>35</v>
      </c>
      <c r="E44" s="303">
        <v>0</v>
      </c>
      <c r="F44" s="307">
        <f t="shared" ref="F44:F51" si="0">(F$30+F$39)*E44%</f>
        <v>0</v>
      </c>
      <c r="G44" s="235"/>
      <c r="H44" s="346"/>
      <c r="I44" s="346"/>
      <c r="J44" s="346"/>
      <c r="K44" s="346"/>
      <c r="L44" s="346"/>
      <c r="M44" s="346"/>
      <c r="N44" s="346"/>
      <c r="O44" s="346"/>
      <c r="P44" s="346"/>
      <c r="Q44" s="346"/>
      <c r="R44" s="346"/>
      <c r="S44" s="346"/>
      <c r="T44" s="346"/>
      <c r="U44" s="346"/>
      <c r="V44" s="346"/>
      <c r="W44" s="346"/>
      <c r="X44" s="346"/>
      <c r="Y44" s="346"/>
    </row>
    <row r="45" spans="2:25" ht="14.25" customHeight="1" x14ac:dyDescent="0.25">
      <c r="B45" s="50"/>
      <c r="C45" s="272" t="s">
        <v>12</v>
      </c>
      <c r="D45" s="300" t="s">
        <v>36</v>
      </c>
      <c r="E45" s="304">
        <v>2.5</v>
      </c>
      <c r="F45" s="308">
        <f t="shared" si="0"/>
        <v>66.560416666666669</v>
      </c>
      <c r="G45" s="235"/>
      <c r="H45" s="346"/>
      <c r="I45" s="346"/>
      <c r="J45" s="346"/>
      <c r="K45" s="346"/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</row>
    <row r="46" spans="2:25" ht="14.25" customHeight="1" x14ac:dyDescent="0.25">
      <c r="B46" s="50"/>
      <c r="C46" s="272" t="s">
        <v>14</v>
      </c>
      <c r="D46" s="300" t="s">
        <v>37</v>
      </c>
      <c r="E46" s="304">
        <f>3*2</f>
        <v>6</v>
      </c>
      <c r="F46" s="308">
        <f t="shared" si="0"/>
        <v>159.74499999999998</v>
      </c>
      <c r="G46" s="235"/>
      <c r="H46" s="346"/>
      <c r="I46" s="346"/>
      <c r="J46" s="346"/>
      <c r="K46" s="346"/>
      <c r="L46" s="346"/>
      <c r="M46" s="346"/>
      <c r="N46" s="346"/>
      <c r="O46" s="346"/>
      <c r="P46" s="346"/>
      <c r="Q46" s="346"/>
      <c r="R46" s="346"/>
      <c r="S46" s="346"/>
      <c r="T46" s="346"/>
      <c r="U46" s="346"/>
      <c r="V46" s="346"/>
      <c r="W46" s="346"/>
      <c r="X46" s="346"/>
      <c r="Y46" s="346"/>
    </row>
    <row r="47" spans="2:25" ht="14.25" customHeight="1" x14ac:dyDescent="0.25">
      <c r="B47" s="50"/>
      <c r="C47" s="272" t="s">
        <v>16</v>
      </c>
      <c r="D47" s="300" t="s">
        <v>38</v>
      </c>
      <c r="E47" s="304">
        <v>1.5</v>
      </c>
      <c r="F47" s="308">
        <f t="shared" si="0"/>
        <v>39.936249999999994</v>
      </c>
      <c r="G47" s="235"/>
      <c r="H47" s="346"/>
      <c r="I47" s="346"/>
      <c r="J47" s="346"/>
      <c r="K47" s="346"/>
      <c r="L47" s="346"/>
      <c r="M47" s="346"/>
      <c r="N47" s="346"/>
      <c r="O47" s="346"/>
      <c r="P47" s="346"/>
      <c r="Q47" s="346"/>
      <c r="R47" s="346"/>
      <c r="S47" s="346"/>
      <c r="T47" s="346"/>
      <c r="U47" s="346"/>
      <c r="V47" s="346"/>
      <c r="W47" s="346"/>
      <c r="X47" s="346"/>
      <c r="Y47" s="346"/>
    </row>
    <row r="48" spans="2:25" ht="14.25" customHeight="1" x14ac:dyDescent="0.25">
      <c r="B48" s="50"/>
      <c r="C48" s="272" t="s">
        <v>18</v>
      </c>
      <c r="D48" s="300" t="s">
        <v>39</v>
      </c>
      <c r="E48" s="304">
        <v>1</v>
      </c>
      <c r="F48" s="308">
        <f t="shared" si="0"/>
        <v>26.624166666666667</v>
      </c>
      <c r="G48" s="235"/>
      <c r="H48" s="346"/>
      <c r="I48" s="346"/>
      <c r="J48" s="346"/>
      <c r="K48" s="346"/>
      <c r="L48" s="346"/>
      <c r="M48" s="346"/>
      <c r="N48" s="346"/>
      <c r="O48" s="346"/>
      <c r="P48" s="346"/>
      <c r="Q48" s="346"/>
      <c r="R48" s="346"/>
      <c r="S48" s="346"/>
      <c r="T48" s="346"/>
      <c r="U48" s="346"/>
      <c r="V48" s="346"/>
      <c r="W48" s="346"/>
      <c r="X48" s="346"/>
      <c r="Y48" s="346"/>
    </row>
    <row r="49" spans="2:25" ht="14.25" customHeight="1" x14ac:dyDescent="0.25">
      <c r="B49" s="50"/>
      <c r="C49" s="272" t="s">
        <v>20</v>
      </c>
      <c r="D49" s="300" t="s">
        <v>40</v>
      </c>
      <c r="E49" s="304">
        <v>0.6</v>
      </c>
      <c r="F49" s="308">
        <f t="shared" si="0"/>
        <v>15.974499999999999</v>
      </c>
      <c r="G49" s="235"/>
      <c r="H49" s="346"/>
      <c r="I49" s="346"/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</row>
    <row r="50" spans="2:25" ht="14.25" customHeight="1" x14ac:dyDescent="0.25">
      <c r="B50" s="50"/>
      <c r="C50" s="272" t="s">
        <v>22</v>
      </c>
      <c r="D50" s="300" t="s">
        <v>41</v>
      </c>
      <c r="E50" s="304">
        <v>0.2</v>
      </c>
      <c r="F50" s="308">
        <f t="shared" si="0"/>
        <v>5.3248333333333333</v>
      </c>
      <c r="G50" s="235"/>
      <c r="H50" s="346"/>
      <c r="I50" s="346"/>
      <c r="J50" s="346"/>
      <c r="K50" s="346"/>
      <c r="L50" s="346"/>
      <c r="M50" s="346"/>
      <c r="N50" s="346"/>
      <c r="O50" s="346"/>
      <c r="P50" s="346"/>
      <c r="Q50" s="346"/>
      <c r="R50" s="346"/>
      <c r="S50" s="346"/>
      <c r="T50" s="346"/>
      <c r="U50" s="346"/>
      <c r="V50" s="346"/>
      <c r="W50" s="346"/>
      <c r="X50" s="346"/>
      <c r="Y50" s="346"/>
    </row>
    <row r="51" spans="2:25" ht="14.25" customHeight="1" thickBot="1" x14ac:dyDescent="0.3">
      <c r="B51" s="50"/>
      <c r="C51" s="273" t="s">
        <v>42</v>
      </c>
      <c r="D51" s="301" t="s">
        <v>43</v>
      </c>
      <c r="E51" s="305">
        <v>8</v>
      </c>
      <c r="F51" s="309">
        <f t="shared" si="0"/>
        <v>212.99333333333334</v>
      </c>
      <c r="G51" s="235"/>
      <c r="H51" s="346"/>
      <c r="I51" s="346"/>
      <c r="J51" s="346"/>
      <c r="K51" s="346"/>
      <c r="L51" s="346"/>
      <c r="M51" s="346"/>
      <c r="N51" s="346"/>
      <c r="O51" s="346"/>
      <c r="P51" s="346"/>
      <c r="Q51" s="346"/>
      <c r="R51" s="346"/>
      <c r="S51" s="346"/>
      <c r="T51" s="346"/>
      <c r="U51" s="346"/>
      <c r="V51" s="346"/>
      <c r="W51" s="346"/>
      <c r="X51" s="346"/>
      <c r="Y51" s="346"/>
    </row>
    <row r="52" spans="2:25" ht="14.25" customHeight="1" thickBot="1" x14ac:dyDescent="0.3">
      <c r="B52" s="50"/>
      <c r="C52" s="471" t="s">
        <v>24</v>
      </c>
      <c r="D52" s="472"/>
      <c r="E52" s="306">
        <f t="shared" ref="E52:F52" si="1">SUM(E44:E51)</f>
        <v>19.799999999999997</v>
      </c>
      <c r="F52" s="277">
        <f t="shared" si="1"/>
        <v>527.1585</v>
      </c>
      <c r="G52" s="242"/>
      <c r="H52" s="349"/>
      <c r="I52" s="349"/>
      <c r="J52" s="349"/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</row>
    <row r="53" spans="2:25" ht="14.25" customHeight="1" x14ac:dyDescent="0.25">
      <c r="B53" s="50"/>
      <c r="C53" s="255"/>
      <c r="D53" s="255"/>
      <c r="E53" s="255"/>
      <c r="F53" s="255"/>
      <c r="G53" s="235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</row>
    <row r="54" spans="2:25" ht="14.25" customHeight="1" x14ac:dyDescent="0.25">
      <c r="B54" s="50"/>
      <c r="C54" s="256" t="s">
        <v>44</v>
      </c>
      <c r="D54" s="256"/>
      <c r="E54" s="256"/>
      <c r="F54" s="256"/>
      <c r="G54" s="242"/>
      <c r="H54" s="349"/>
      <c r="I54" s="349"/>
      <c r="J54" s="349"/>
      <c r="K54" s="349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9"/>
      <c r="W54" s="349"/>
      <c r="X54" s="349"/>
      <c r="Y54" s="349"/>
    </row>
    <row r="55" spans="2:25" ht="14.25" customHeight="1" thickBot="1" x14ac:dyDescent="0.3">
      <c r="B55" s="50"/>
      <c r="C55" s="256"/>
      <c r="D55" s="256"/>
      <c r="E55" s="256"/>
      <c r="F55" s="256"/>
      <c r="G55" s="242"/>
      <c r="H55" s="349"/>
      <c r="I55" s="349"/>
      <c r="J55" s="349"/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</row>
    <row r="56" spans="2:25" ht="14.25" customHeight="1" thickBot="1" x14ac:dyDescent="0.3">
      <c r="B56" s="50"/>
      <c r="C56" s="270" t="s">
        <v>45</v>
      </c>
      <c r="D56" s="471" t="s">
        <v>46</v>
      </c>
      <c r="E56" s="472"/>
      <c r="F56" s="270" t="s">
        <v>9</v>
      </c>
      <c r="G56" s="242"/>
      <c r="H56" s="349"/>
      <c r="I56" s="349"/>
      <c r="J56" s="349"/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</row>
    <row r="57" spans="2:25" ht="14.25" customHeight="1" x14ac:dyDescent="0.25">
      <c r="B57" s="50"/>
      <c r="C57" s="278" t="s">
        <v>10</v>
      </c>
      <c r="D57" s="473" t="s">
        <v>47</v>
      </c>
      <c r="E57" s="474"/>
      <c r="F57" s="279">
        <f>F15*2*F17-6%*F23</f>
        <v>111.80400000000002</v>
      </c>
      <c r="G57" s="235"/>
      <c r="H57" s="346"/>
      <c r="I57" s="346"/>
      <c r="J57" s="346"/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</row>
    <row r="58" spans="2:25" ht="14.25" customHeight="1" x14ac:dyDescent="0.25">
      <c r="B58" s="50"/>
      <c r="C58" s="272" t="s">
        <v>12</v>
      </c>
      <c r="D58" s="469" t="s">
        <v>48</v>
      </c>
      <c r="E58" s="470"/>
      <c r="F58" s="308">
        <f>F16*F17*0.91+F18*F17</f>
        <v>506.31</v>
      </c>
      <c r="G58" s="235"/>
      <c r="H58" s="346"/>
      <c r="I58" s="346"/>
      <c r="J58" s="346"/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</row>
    <row r="59" spans="2:25" ht="14.25" customHeight="1" x14ac:dyDescent="0.25">
      <c r="B59" s="50"/>
      <c r="C59" s="272" t="s">
        <v>14</v>
      </c>
      <c r="D59" s="469" t="s">
        <v>835</v>
      </c>
      <c r="E59" s="470"/>
      <c r="F59" s="308">
        <v>0</v>
      </c>
      <c r="G59" s="235"/>
      <c r="H59" s="346"/>
      <c r="I59" s="346"/>
      <c r="J59" s="346"/>
      <c r="K59" s="346"/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</row>
    <row r="60" spans="2:25" ht="14.25" customHeight="1" thickBot="1" x14ac:dyDescent="0.3">
      <c r="B60" s="50"/>
      <c r="C60" s="273" t="s">
        <v>16</v>
      </c>
      <c r="D60" s="463" t="s">
        <v>50</v>
      </c>
      <c r="E60" s="464"/>
      <c r="F60" s="280">
        <v>0</v>
      </c>
      <c r="G60" s="235"/>
      <c r="H60" s="346"/>
      <c r="I60" s="346"/>
      <c r="J60" s="346"/>
      <c r="K60" s="346"/>
      <c r="L60" s="346"/>
      <c r="M60" s="346"/>
      <c r="N60" s="346"/>
      <c r="O60" s="346"/>
      <c r="P60" s="346"/>
      <c r="Q60" s="346"/>
      <c r="R60" s="346"/>
      <c r="S60" s="346"/>
      <c r="T60" s="346"/>
      <c r="U60" s="346"/>
      <c r="V60" s="346"/>
      <c r="W60" s="346"/>
      <c r="X60" s="346"/>
      <c r="Y60" s="346"/>
    </row>
    <row r="61" spans="2:25" ht="14.25" customHeight="1" thickBot="1" x14ac:dyDescent="0.3">
      <c r="B61" s="50"/>
      <c r="C61" s="471" t="s">
        <v>24</v>
      </c>
      <c r="D61" s="472"/>
      <c r="E61" s="472"/>
      <c r="F61" s="281">
        <f>SUM(F57:F60)</f>
        <v>618.11400000000003</v>
      </c>
      <c r="G61" s="242"/>
      <c r="H61" s="349"/>
      <c r="I61" s="349"/>
      <c r="J61" s="349"/>
      <c r="K61" s="349"/>
      <c r="L61" s="349"/>
      <c r="M61" s="349"/>
      <c r="N61" s="349"/>
      <c r="O61" s="349"/>
      <c r="P61" s="349"/>
      <c r="Q61" s="349"/>
      <c r="R61" s="349"/>
      <c r="S61" s="349"/>
      <c r="T61" s="349"/>
      <c r="U61" s="349"/>
      <c r="V61" s="349"/>
      <c r="W61" s="349"/>
      <c r="X61" s="349"/>
      <c r="Y61" s="349"/>
    </row>
    <row r="62" spans="2:25" ht="14.25" customHeight="1" x14ac:dyDescent="0.25">
      <c r="B62" s="50"/>
      <c r="C62" s="255"/>
      <c r="D62" s="255"/>
      <c r="E62" s="310"/>
      <c r="F62" s="255"/>
      <c r="G62" s="235"/>
      <c r="H62" s="346"/>
      <c r="I62" s="346"/>
      <c r="J62" s="346"/>
      <c r="K62" s="346"/>
      <c r="L62" s="346"/>
      <c r="M62" s="346"/>
      <c r="N62" s="346"/>
      <c r="O62" s="346"/>
      <c r="P62" s="346"/>
      <c r="Q62" s="346"/>
      <c r="R62" s="346"/>
      <c r="S62" s="346"/>
      <c r="T62" s="346"/>
      <c r="U62" s="346"/>
      <c r="V62" s="346"/>
      <c r="W62" s="346"/>
      <c r="X62" s="346"/>
      <c r="Y62" s="346"/>
    </row>
    <row r="63" spans="2:25" ht="14.25" customHeight="1" x14ac:dyDescent="0.25">
      <c r="B63" s="50"/>
      <c r="C63" s="256" t="s">
        <v>51</v>
      </c>
      <c r="D63" s="256"/>
      <c r="E63" s="256"/>
      <c r="F63" s="256"/>
      <c r="G63" s="242"/>
      <c r="H63" s="349"/>
      <c r="I63" s="349"/>
      <c r="J63" s="349"/>
      <c r="K63" s="349"/>
      <c r="L63" s="349"/>
      <c r="M63" s="349"/>
      <c r="N63" s="349"/>
      <c r="O63" s="349"/>
      <c r="P63" s="349"/>
      <c r="Q63" s="349"/>
      <c r="R63" s="349"/>
      <c r="S63" s="349"/>
      <c r="T63" s="349"/>
      <c r="U63" s="349"/>
      <c r="V63" s="349"/>
      <c r="W63" s="349"/>
      <c r="X63" s="349"/>
      <c r="Y63" s="349"/>
    </row>
    <row r="64" spans="2:25" ht="14.25" customHeight="1" thickBot="1" x14ac:dyDescent="0.3">
      <c r="B64" s="50"/>
      <c r="C64" s="256"/>
      <c r="D64" s="256"/>
      <c r="E64" s="256"/>
      <c r="F64" s="256"/>
      <c r="G64" s="242"/>
      <c r="H64" s="349"/>
      <c r="I64" s="349"/>
      <c r="J64" s="349"/>
      <c r="K64" s="349"/>
      <c r="L64" s="349"/>
      <c r="M64" s="349"/>
      <c r="N64" s="349"/>
      <c r="O64" s="349"/>
      <c r="P64" s="349"/>
      <c r="Q64" s="349"/>
      <c r="R64" s="349"/>
      <c r="S64" s="349"/>
      <c r="T64" s="349"/>
      <c r="U64" s="349"/>
      <c r="V64" s="349"/>
      <c r="W64" s="349"/>
      <c r="X64" s="349"/>
      <c r="Y64" s="349"/>
    </row>
    <row r="65" spans="2:25" ht="14.25" customHeight="1" thickBot="1" x14ac:dyDescent="0.3">
      <c r="B65" s="50"/>
      <c r="C65" s="270">
        <v>2</v>
      </c>
      <c r="D65" s="471" t="s">
        <v>52</v>
      </c>
      <c r="E65" s="472"/>
      <c r="F65" s="270" t="s">
        <v>9</v>
      </c>
      <c r="G65" s="242"/>
      <c r="H65" s="349"/>
      <c r="I65" s="349"/>
      <c r="J65" s="349"/>
      <c r="K65" s="349"/>
      <c r="L65" s="349"/>
      <c r="M65" s="349"/>
      <c r="N65" s="349"/>
      <c r="O65" s="349"/>
      <c r="P65" s="349"/>
      <c r="Q65" s="349"/>
      <c r="R65" s="349"/>
      <c r="S65" s="349"/>
      <c r="T65" s="349"/>
      <c r="U65" s="349"/>
      <c r="V65" s="349"/>
      <c r="W65" s="349"/>
      <c r="X65" s="349"/>
      <c r="Y65" s="349"/>
    </row>
    <row r="66" spans="2:25" ht="14.25" customHeight="1" x14ac:dyDescent="0.25">
      <c r="B66" s="50"/>
      <c r="C66" s="278" t="s">
        <v>27</v>
      </c>
      <c r="D66" s="473" t="s">
        <v>28</v>
      </c>
      <c r="E66" s="474"/>
      <c r="F66" s="279">
        <f>F39</f>
        <v>433.41666666666663</v>
      </c>
      <c r="G66" s="244"/>
      <c r="H66" s="349"/>
      <c r="I66" s="349"/>
      <c r="J66" s="349"/>
      <c r="K66" s="349"/>
      <c r="L66" s="349"/>
      <c r="M66" s="349"/>
      <c r="N66" s="349"/>
      <c r="O66" s="349"/>
      <c r="P66" s="349"/>
      <c r="Q66" s="349"/>
      <c r="R66" s="349"/>
      <c r="S66" s="349"/>
      <c r="T66" s="349"/>
      <c r="U66" s="349"/>
      <c r="V66" s="349"/>
      <c r="W66" s="349"/>
      <c r="X66" s="349"/>
      <c r="Y66" s="349"/>
    </row>
    <row r="67" spans="2:25" ht="14.25" customHeight="1" x14ac:dyDescent="0.25">
      <c r="B67" s="50"/>
      <c r="C67" s="272" t="s">
        <v>32</v>
      </c>
      <c r="D67" s="469" t="s">
        <v>33</v>
      </c>
      <c r="E67" s="470"/>
      <c r="F67" s="308">
        <f>F52</f>
        <v>527.1585</v>
      </c>
      <c r="G67" s="235"/>
      <c r="H67" s="346"/>
      <c r="I67" s="346"/>
      <c r="J67" s="346"/>
      <c r="K67" s="346"/>
      <c r="L67" s="346"/>
      <c r="M67" s="346"/>
      <c r="N67" s="346"/>
      <c r="O67" s="346"/>
      <c r="P67" s="346"/>
      <c r="Q67" s="346"/>
      <c r="R67" s="346"/>
      <c r="S67" s="346"/>
      <c r="T67" s="346"/>
      <c r="U67" s="346"/>
      <c r="V67" s="346"/>
      <c r="W67" s="346"/>
      <c r="X67" s="346"/>
      <c r="Y67" s="346"/>
    </row>
    <row r="68" spans="2:25" ht="14.25" customHeight="1" thickBot="1" x14ac:dyDescent="0.3">
      <c r="B68" s="50"/>
      <c r="C68" s="273" t="s">
        <v>45</v>
      </c>
      <c r="D68" s="463" t="s">
        <v>46</v>
      </c>
      <c r="E68" s="464"/>
      <c r="F68" s="280">
        <f>F61</f>
        <v>618.11400000000003</v>
      </c>
      <c r="G68" s="235"/>
      <c r="H68" s="346"/>
      <c r="I68" s="346"/>
      <c r="J68" s="346"/>
      <c r="K68" s="346"/>
      <c r="L68" s="346"/>
      <c r="M68" s="346"/>
      <c r="N68" s="346"/>
      <c r="O68" s="346"/>
      <c r="P68" s="346"/>
      <c r="Q68" s="346"/>
      <c r="R68" s="346"/>
      <c r="S68" s="346"/>
      <c r="T68" s="346"/>
      <c r="U68" s="346"/>
      <c r="V68" s="346"/>
      <c r="W68" s="346"/>
      <c r="X68" s="346"/>
      <c r="Y68" s="346"/>
    </row>
    <row r="69" spans="2:25" ht="14.25" customHeight="1" thickBot="1" x14ac:dyDescent="0.3">
      <c r="B69" s="50"/>
      <c r="C69" s="471" t="s">
        <v>24</v>
      </c>
      <c r="D69" s="472"/>
      <c r="E69" s="472"/>
      <c r="F69" s="281">
        <f>SUM(F66:F68)</f>
        <v>1578.6891666666666</v>
      </c>
      <c r="G69" s="242"/>
      <c r="H69" s="349"/>
      <c r="I69" s="349"/>
      <c r="J69" s="349"/>
      <c r="K69" s="349"/>
      <c r="L69" s="349"/>
      <c r="M69" s="349"/>
      <c r="N69" s="349"/>
      <c r="O69" s="349"/>
      <c r="P69" s="349"/>
      <c r="Q69" s="349"/>
      <c r="R69" s="349"/>
      <c r="S69" s="349"/>
      <c r="T69" s="349"/>
      <c r="U69" s="349"/>
      <c r="V69" s="349"/>
      <c r="W69" s="349"/>
      <c r="X69" s="349"/>
      <c r="Y69" s="349"/>
    </row>
    <row r="70" spans="2:25" ht="14.25" customHeight="1" x14ac:dyDescent="0.25">
      <c r="B70" s="50"/>
      <c r="C70" s="255"/>
      <c r="D70" s="255"/>
      <c r="E70" s="255"/>
      <c r="F70" s="255"/>
      <c r="G70" s="235"/>
      <c r="H70" s="346"/>
      <c r="I70" s="346"/>
      <c r="J70" s="346"/>
      <c r="K70" s="346"/>
      <c r="L70" s="346"/>
      <c r="M70" s="346"/>
      <c r="N70" s="346"/>
      <c r="O70" s="346"/>
      <c r="P70" s="346"/>
      <c r="Q70" s="346"/>
      <c r="R70" s="346"/>
      <c r="S70" s="346"/>
      <c r="T70" s="346"/>
      <c r="U70" s="346"/>
      <c r="V70" s="346"/>
      <c r="W70" s="346"/>
      <c r="X70" s="346"/>
      <c r="Y70" s="346"/>
    </row>
    <row r="71" spans="2:25" ht="14.25" customHeight="1" x14ac:dyDescent="0.25">
      <c r="B71" s="50"/>
      <c r="C71" s="256" t="s">
        <v>53</v>
      </c>
      <c r="D71" s="256"/>
      <c r="E71" s="256"/>
      <c r="F71" s="256"/>
      <c r="G71" s="242"/>
      <c r="H71" s="349"/>
      <c r="I71" s="349"/>
      <c r="J71" s="349"/>
      <c r="K71" s="349"/>
      <c r="L71" s="349"/>
      <c r="M71" s="349"/>
      <c r="N71" s="349"/>
      <c r="O71" s="349"/>
      <c r="P71" s="349"/>
      <c r="Q71" s="349"/>
      <c r="R71" s="349"/>
      <c r="S71" s="349"/>
      <c r="T71" s="349"/>
      <c r="U71" s="349"/>
      <c r="V71" s="349"/>
      <c r="W71" s="349"/>
      <c r="X71" s="349"/>
      <c r="Y71" s="349"/>
    </row>
    <row r="72" spans="2:25" ht="14.25" customHeight="1" thickBot="1" x14ac:dyDescent="0.3">
      <c r="B72" s="50"/>
      <c r="C72" s="256"/>
      <c r="D72" s="256"/>
      <c r="E72" s="256"/>
      <c r="F72" s="256"/>
      <c r="G72" s="242"/>
      <c r="H72" s="349"/>
      <c r="I72" s="349"/>
      <c r="J72" s="349"/>
      <c r="K72" s="349"/>
      <c r="L72" s="349"/>
      <c r="M72" s="349"/>
      <c r="N72" s="349"/>
      <c r="O72" s="349"/>
      <c r="P72" s="349"/>
      <c r="Q72" s="349"/>
      <c r="R72" s="349"/>
      <c r="S72" s="349"/>
      <c r="T72" s="349"/>
      <c r="U72" s="349"/>
      <c r="V72" s="349"/>
      <c r="W72" s="349"/>
      <c r="X72" s="349"/>
      <c r="Y72" s="349"/>
    </row>
    <row r="73" spans="2:25" ht="14.25" customHeight="1" thickBot="1" x14ac:dyDescent="0.3">
      <c r="B73" s="50"/>
      <c r="C73" s="270">
        <v>3</v>
      </c>
      <c r="D73" s="471" t="s">
        <v>54</v>
      </c>
      <c r="E73" s="472"/>
      <c r="F73" s="270" t="s">
        <v>9</v>
      </c>
      <c r="G73" s="242"/>
      <c r="H73" s="349"/>
      <c r="I73" s="349"/>
      <c r="J73" s="349"/>
      <c r="K73" s="349"/>
      <c r="L73" s="349"/>
      <c r="M73" s="349"/>
      <c r="N73" s="349"/>
      <c r="O73" s="349"/>
      <c r="P73" s="349"/>
      <c r="Q73" s="349"/>
      <c r="R73" s="349"/>
      <c r="S73" s="349"/>
      <c r="T73" s="349"/>
      <c r="U73" s="349"/>
      <c r="V73" s="349"/>
      <c r="W73" s="349"/>
      <c r="X73" s="349"/>
      <c r="Y73" s="349"/>
    </row>
    <row r="74" spans="2:25" ht="14.25" customHeight="1" x14ac:dyDescent="0.25">
      <c r="B74" s="50"/>
      <c r="C74" s="278" t="s">
        <v>10</v>
      </c>
      <c r="D74" s="317" t="s">
        <v>55</v>
      </c>
      <c r="E74" s="311">
        <v>0.05</v>
      </c>
      <c r="F74" s="313">
        <f>E74*(F30+F39)/12</f>
        <v>11.093402777777778</v>
      </c>
      <c r="G74" s="245"/>
      <c r="H74" s="348"/>
      <c r="I74" s="346"/>
      <c r="J74" s="346"/>
      <c r="K74" s="346"/>
      <c r="L74" s="346"/>
      <c r="M74" s="346"/>
      <c r="N74" s="346"/>
      <c r="O74" s="346"/>
      <c r="P74" s="346"/>
      <c r="Q74" s="346"/>
      <c r="R74" s="346"/>
      <c r="S74" s="346"/>
      <c r="T74" s="346"/>
      <c r="U74" s="346"/>
      <c r="V74" s="346"/>
      <c r="W74" s="346"/>
      <c r="X74" s="346"/>
      <c r="Y74" s="346"/>
    </row>
    <row r="75" spans="2:25" ht="14.25" customHeight="1" x14ac:dyDescent="0.25">
      <c r="B75" s="50"/>
      <c r="C75" s="272" t="s">
        <v>12</v>
      </c>
      <c r="D75" s="481" t="s">
        <v>56</v>
      </c>
      <c r="E75" s="481"/>
      <c r="F75" s="314">
        <f>8%*F74</f>
        <v>0.88747222222222222</v>
      </c>
      <c r="G75" s="245"/>
      <c r="H75" s="348"/>
      <c r="I75" s="346"/>
      <c r="J75" s="346"/>
      <c r="K75" s="346"/>
      <c r="L75" s="346"/>
      <c r="M75" s="346"/>
      <c r="N75" s="346"/>
      <c r="O75" s="346"/>
      <c r="P75" s="346"/>
      <c r="Q75" s="346"/>
      <c r="R75" s="346"/>
      <c r="S75" s="346"/>
      <c r="T75" s="346"/>
      <c r="U75" s="346"/>
      <c r="V75" s="346"/>
      <c r="W75" s="346"/>
      <c r="X75" s="346"/>
      <c r="Y75" s="346"/>
    </row>
    <row r="76" spans="2:25" ht="14.25" customHeight="1" x14ac:dyDescent="0.25">
      <c r="B76" s="50"/>
      <c r="C76" s="272" t="s">
        <v>14</v>
      </c>
      <c r="D76" s="480" t="s">
        <v>57</v>
      </c>
      <c r="E76" s="480"/>
      <c r="F76" s="314">
        <f>E74*40%*F51</f>
        <v>4.2598666666666674</v>
      </c>
      <c r="G76" s="245"/>
      <c r="H76" s="348"/>
      <c r="I76" s="346"/>
      <c r="J76" s="346"/>
      <c r="K76" s="346"/>
      <c r="L76" s="346"/>
      <c r="M76" s="346"/>
      <c r="N76" s="346"/>
      <c r="O76" s="346"/>
      <c r="P76" s="346"/>
      <c r="Q76" s="346"/>
      <c r="R76" s="346"/>
      <c r="S76" s="346"/>
      <c r="T76" s="346"/>
      <c r="U76" s="346"/>
      <c r="V76" s="346"/>
      <c r="W76" s="346"/>
      <c r="X76" s="346"/>
      <c r="Y76" s="346"/>
    </row>
    <row r="77" spans="2:25" ht="14.25" customHeight="1" x14ac:dyDescent="0.25">
      <c r="B77" s="50"/>
      <c r="C77" s="272" t="s">
        <v>16</v>
      </c>
      <c r="D77" s="300" t="s">
        <v>58</v>
      </c>
      <c r="E77" s="312">
        <f>1-E74</f>
        <v>0.95</v>
      </c>
      <c r="F77" s="314">
        <f>E77*7/30/12*(F30+F39)</f>
        <v>49.180752314814804</v>
      </c>
      <c r="G77" s="245"/>
      <c r="H77" s="346"/>
      <c r="I77" s="346"/>
      <c r="J77" s="346"/>
      <c r="K77" s="346"/>
      <c r="L77" s="346"/>
      <c r="M77" s="346"/>
      <c r="N77" s="346"/>
      <c r="O77" s="346"/>
      <c r="P77" s="346"/>
      <c r="Q77" s="346"/>
      <c r="R77" s="346"/>
      <c r="S77" s="346"/>
      <c r="T77" s="346"/>
      <c r="U77" s="346"/>
      <c r="V77" s="346"/>
      <c r="W77" s="346"/>
      <c r="X77" s="346"/>
      <c r="Y77" s="346"/>
    </row>
    <row r="78" spans="2:25" ht="14.25" customHeight="1" x14ac:dyDescent="0.25">
      <c r="B78" s="50"/>
      <c r="C78" s="272" t="s">
        <v>18</v>
      </c>
      <c r="D78" s="481" t="s">
        <v>59</v>
      </c>
      <c r="E78" s="481"/>
      <c r="F78" s="314">
        <f>E52%*F77</f>
        <v>9.737788958333331</v>
      </c>
      <c r="G78" s="235"/>
      <c r="H78" s="346"/>
      <c r="I78" s="346"/>
      <c r="J78" s="346"/>
      <c r="K78" s="346"/>
      <c r="L78" s="346"/>
      <c r="M78" s="346"/>
      <c r="N78" s="346"/>
      <c r="O78" s="346"/>
      <c r="P78" s="346"/>
      <c r="Q78" s="346"/>
      <c r="R78" s="346"/>
      <c r="S78" s="346"/>
      <c r="T78" s="346"/>
      <c r="U78" s="346"/>
      <c r="V78" s="346"/>
      <c r="W78" s="346"/>
      <c r="X78" s="346"/>
      <c r="Y78" s="346"/>
    </row>
    <row r="79" spans="2:25" ht="14.25" customHeight="1" thickBot="1" x14ac:dyDescent="0.3">
      <c r="B79" s="50"/>
      <c r="C79" s="273" t="s">
        <v>20</v>
      </c>
      <c r="D79" s="463" t="s">
        <v>60</v>
      </c>
      <c r="E79" s="463"/>
      <c r="F79" s="315">
        <f>E77*40%*F51</f>
        <v>80.937466666666666</v>
      </c>
      <c r="G79" s="235"/>
      <c r="H79" s="346"/>
      <c r="I79" s="346"/>
      <c r="J79" s="346"/>
      <c r="K79" s="346"/>
      <c r="L79" s="346"/>
      <c r="M79" s="346"/>
      <c r="N79" s="346"/>
      <c r="O79" s="346"/>
      <c r="P79" s="346"/>
      <c r="Q79" s="346"/>
      <c r="R79" s="346"/>
      <c r="S79" s="346"/>
      <c r="T79" s="346"/>
      <c r="U79" s="346"/>
      <c r="V79" s="346"/>
      <c r="W79" s="346"/>
      <c r="X79" s="346"/>
      <c r="Y79" s="346"/>
    </row>
    <row r="80" spans="2:25" ht="14.25" customHeight="1" thickBot="1" x14ac:dyDescent="0.3">
      <c r="B80" s="50"/>
      <c r="C80" s="471" t="s">
        <v>24</v>
      </c>
      <c r="D80" s="472"/>
      <c r="E80" s="472"/>
      <c r="F80" s="316">
        <f>SUM(F74:F79)</f>
        <v>156.09674960648147</v>
      </c>
      <c r="G80" s="242"/>
      <c r="H80" s="349"/>
      <c r="I80" s="349"/>
      <c r="J80" s="349"/>
      <c r="K80" s="349"/>
      <c r="L80" s="349"/>
      <c r="M80" s="349"/>
      <c r="N80" s="349"/>
      <c r="O80" s="349"/>
      <c r="P80" s="349"/>
      <c r="Q80" s="349"/>
      <c r="R80" s="349"/>
      <c r="S80" s="349"/>
      <c r="T80" s="349"/>
      <c r="U80" s="349"/>
      <c r="V80" s="349"/>
      <c r="W80" s="349"/>
      <c r="X80" s="349"/>
      <c r="Y80" s="349"/>
    </row>
    <row r="81" spans="2:25" ht="14.25" customHeight="1" x14ac:dyDescent="0.25">
      <c r="B81" s="50"/>
      <c r="C81" s="255"/>
      <c r="D81" s="255"/>
      <c r="E81" s="255"/>
      <c r="F81" s="265"/>
      <c r="G81" s="235"/>
      <c r="H81" s="346"/>
      <c r="I81" s="346"/>
      <c r="J81" s="346"/>
      <c r="K81" s="346"/>
      <c r="L81" s="346"/>
      <c r="M81" s="346"/>
      <c r="N81" s="346"/>
      <c r="O81" s="346"/>
      <c r="P81" s="346"/>
      <c r="Q81" s="346"/>
      <c r="R81" s="346"/>
      <c r="S81" s="346"/>
      <c r="T81" s="346"/>
      <c r="U81" s="346"/>
      <c r="V81" s="346"/>
      <c r="W81" s="346"/>
      <c r="X81" s="346"/>
      <c r="Y81" s="346"/>
    </row>
    <row r="82" spans="2:25" ht="14.25" customHeight="1" x14ac:dyDescent="0.25">
      <c r="B82" s="50"/>
      <c r="C82" s="256" t="s">
        <v>61</v>
      </c>
      <c r="D82" s="256"/>
      <c r="E82" s="256"/>
      <c r="F82" s="266"/>
      <c r="G82" s="242"/>
      <c r="H82" s="349"/>
      <c r="I82" s="349"/>
      <c r="J82" s="349"/>
      <c r="K82" s="349"/>
      <c r="L82" s="349"/>
      <c r="M82" s="349"/>
      <c r="N82" s="349"/>
      <c r="O82" s="349"/>
      <c r="P82" s="349"/>
      <c r="Q82" s="349"/>
      <c r="R82" s="349"/>
      <c r="S82" s="349"/>
      <c r="T82" s="349"/>
      <c r="U82" s="349"/>
      <c r="V82" s="349"/>
      <c r="W82" s="349"/>
      <c r="X82" s="349"/>
      <c r="Y82" s="349"/>
    </row>
    <row r="83" spans="2:25" ht="14.25" customHeight="1" x14ac:dyDescent="0.25">
      <c r="B83" s="50"/>
      <c r="C83" s="255"/>
      <c r="D83" s="255"/>
      <c r="E83" s="255"/>
      <c r="F83" s="265"/>
      <c r="G83" s="235"/>
      <c r="H83" s="346"/>
      <c r="I83" s="346"/>
      <c r="J83" s="346"/>
      <c r="K83" s="346"/>
      <c r="L83" s="346"/>
      <c r="M83" s="346"/>
      <c r="N83" s="346"/>
      <c r="O83" s="346"/>
      <c r="P83" s="346"/>
      <c r="Q83" s="346"/>
      <c r="R83" s="346"/>
      <c r="S83" s="346"/>
      <c r="T83" s="346"/>
      <c r="U83" s="346"/>
      <c r="V83" s="346"/>
      <c r="W83" s="346"/>
      <c r="X83" s="346"/>
      <c r="Y83" s="346"/>
    </row>
    <row r="84" spans="2:25" ht="14.25" customHeight="1" x14ac:dyDescent="0.25">
      <c r="B84" s="50"/>
      <c r="C84" s="256" t="s">
        <v>62</v>
      </c>
      <c r="D84" s="256"/>
      <c r="E84" s="256"/>
      <c r="F84" s="266"/>
      <c r="G84" s="242"/>
      <c r="H84" s="349"/>
      <c r="I84" s="349"/>
      <c r="J84" s="349"/>
      <c r="K84" s="349"/>
      <c r="L84" s="349"/>
      <c r="M84" s="349"/>
      <c r="N84" s="349"/>
      <c r="O84" s="349"/>
      <c r="P84" s="349"/>
      <c r="Q84" s="349"/>
      <c r="R84" s="349"/>
      <c r="S84" s="349"/>
      <c r="T84" s="349"/>
      <c r="U84" s="349"/>
      <c r="V84" s="349"/>
      <c r="W84" s="349"/>
      <c r="X84" s="349"/>
      <c r="Y84" s="349"/>
    </row>
    <row r="85" spans="2:25" ht="14.25" customHeight="1" thickBot="1" x14ac:dyDescent="0.3">
      <c r="B85" s="50"/>
      <c r="C85" s="238"/>
      <c r="D85" s="238"/>
      <c r="E85" s="238"/>
      <c r="F85" s="246"/>
      <c r="G85" s="242"/>
      <c r="H85" s="349"/>
      <c r="I85" s="349"/>
      <c r="J85" s="349"/>
      <c r="K85" s="349"/>
      <c r="L85" s="349"/>
      <c r="M85" s="349"/>
      <c r="N85" s="349"/>
      <c r="O85" s="349"/>
      <c r="P85" s="349"/>
      <c r="Q85" s="349"/>
      <c r="R85" s="349"/>
      <c r="S85" s="349"/>
      <c r="T85" s="349"/>
      <c r="U85" s="349"/>
      <c r="V85" s="349"/>
      <c r="W85" s="349"/>
      <c r="X85" s="349"/>
      <c r="Y85" s="349"/>
    </row>
    <row r="86" spans="2:25" ht="14.25" customHeight="1" thickBot="1" x14ac:dyDescent="0.3">
      <c r="B86" s="50"/>
      <c r="C86" s="270" t="s">
        <v>63</v>
      </c>
      <c r="D86" s="471" t="s">
        <v>64</v>
      </c>
      <c r="E86" s="472"/>
      <c r="F86" s="270" t="s">
        <v>9</v>
      </c>
      <c r="G86" s="242"/>
      <c r="H86" s="349"/>
      <c r="J86" s="349"/>
      <c r="K86" s="349"/>
      <c r="L86" s="349"/>
      <c r="M86" s="349"/>
      <c r="N86" s="349"/>
      <c r="O86" s="349"/>
      <c r="P86" s="349"/>
      <c r="Q86" s="349"/>
      <c r="R86" s="349"/>
      <c r="S86" s="349"/>
      <c r="T86" s="349"/>
      <c r="U86" s="349"/>
      <c r="V86" s="349"/>
      <c r="W86" s="349"/>
      <c r="X86" s="349"/>
      <c r="Y86" s="349"/>
    </row>
    <row r="87" spans="2:25" ht="14.25" customHeight="1" x14ac:dyDescent="0.25">
      <c r="B87" s="50"/>
      <c r="C87" s="278" t="s">
        <v>10</v>
      </c>
      <c r="D87" s="473" t="s">
        <v>65</v>
      </c>
      <c r="E87" s="474"/>
      <c r="F87" s="313">
        <v>0</v>
      </c>
      <c r="G87" s="235"/>
      <c r="H87" s="346"/>
      <c r="J87" s="346"/>
      <c r="K87" s="346"/>
      <c r="L87" s="346"/>
      <c r="M87" s="346"/>
      <c r="N87" s="346"/>
      <c r="O87" s="346"/>
      <c r="P87" s="346"/>
      <c r="Q87" s="346"/>
      <c r="R87" s="346"/>
      <c r="S87" s="346"/>
      <c r="T87" s="346"/>
      <c r="U87" s="346"/>
      <c r="V87" s="346"/>
      <c r="W87" s="346"/>
      <c r="X87" s="346"/>
      <c r="Y87" s="346"/>
    </row>
    <row r="88" spans="2:25" ht="14.25" customHeight="1" thickBot="1" x14ac:dyDescent="0.3">
      <c r="B88" s="50"/>
      <c r="C88" s="273" t="s">
        <v>12</v>
      </c>
      <c r="D88" s="463" t="s">
        <v>901</v>
      </c>
      <c r="E88" s="464"/>
      <c r="F88" s="315">
        <f>(F30+F69+F80)/F17*'Estimativa reposição ausências'!G17/12</f>
        <v>48.048165067297681</v>
      </c>
      <c r="G88" s="235"/>
      <c r="H88" s="346"/>
      <c r="J88" s="346"/>
      <c r="K88" s="346"/>
      <c r="L88" s="346"/>
      <c r="M88" s="346"/>
      <c r="N88" s="346"/>
      <c r="O88" s="346"/>
      <c r="P88" s="346"/>
      <c r="Q88" s="346"/>
      <c r="R88" s="346"/>
      <c r="S88" s="346"/>
      <c r="T88" s="346"/>
      <c r="U88" s="346"/>
      <c r="V88" s="346"/>
      <c r="W88" s="346"/>
      <c r="X88" s="346"/>
      <c r="Y88" s="346"/>
    </row>
    <row r="89" spans="2:25" ht="14.25" customHeight="1" thickBot="1" x14ac:dyDescent="0.3">
      <c r="B89" s="50"/>
      <c r="C89" s="471" t="s">
        <v>24</v>
      </c>
      <c r="D89" s="472"/>
      <c r="E89" s="472"/>
      <c r="F89" s="316">
        <f>SUM(F87:F88)</f>
        <v>48.048165067297681</v>
      </c>
      <c r="G89" s="242"/>
      <c r="H89" s="349"/>
      <c r="J89" s="349"/>
      <c r="K89" s="349"/>
      <c r="L89" s="349"/>
      <c r="M89" s="349"/>
      <c r="N89" s="349"/>
      <c r="O89" s="349"/>
      <c r="P89" s="349"/>
      <c r="Q89" s="349"/>
      <c r="R89" s="349"/>
      <c r="S89" s="349"/>
      <c r="T89" s="349"/>
      <c r="U89" s="349"/>
      <c r="V89" s="349"/>
      <c r="W89" s="349"/>
      <c r="X89" s="349"/>
      <c r="Y89" s="349"/>
    </row>
    <row r="90" spans="2:25" ht="14.25" customHeight="1" x14ac:dyDescent="0.25">
      <c r="B90" s="50"/>
      <c r="C90" s="255"/>
      <c r="D90" s="255"/>
      <c r="E90" s="255"/>
      <c r="F90" s="265"/>
      <c r="G90" s="235"/>
      <c r="H90" s="346"/>
      <c r="J90" s="346"/>
      <c r="K90" s="346"/>
      <c r="L90" s="346"/>
      <c r="M90" s="346"/>
      <c r="N90" s="346"/>
      <c r="O90" s="346"/>
      <c r="P90" s="346"/>
      <c r="Q90" s="346"/>
      <c r="R90" s="346"/>
      <c r="S90" s="346"/>
      <c r="T90" s="346"/>
      <c r="U90" s="346"/>
      <c r="V90" s="346"/>
      <c r="W90" s="346"/>
      <c r="X90" s="346"/>
      <c r="Y90" s="346"/>
    </row>
    <row r="91" spans="2:25" ht="14.25" customHeight="1" x14ac:dyDescent="0.25">
      <c r="B91" s="50"/>
      <c r="C91" s="256" t="s">
        <v>66</v>
      </c>
      <c r="D91" s="256"/>
      <c r="E91" s="256"/>
      <c r="F91" s="266"/>
      <c r="G91" s="242"/>
      <c r="H91" s="349"/>
      <c r="J91" s="349"/>
      <c r="K91" s="349"/>
      <c r="L91" s="349"/>
      <c r="M91" s="349"/>
      <c r="N91" s="349"/>
      <c r="O91" s="349"/>
      <c r="P91" s="349"/>
      <c r="Q91" s="349"/>
      <c r="R91" s="349"/>
      <c r="S91" s="349"/>
      <c r="T91" s="349"/>
      <c r="U91" s="349"/>
      <c r="V91" s="349"/>
      <c r="W91" s="349"/>
      <c r="X91" s="349"/>
      <c r="Y91" s="349"/>
    </row>
    <row r="92" spans="2:25" ht="14.25" customHeight="1" thickBot="1" x14ac:dyDescent="0.3">
      <c r="B92" s="50"/>
      <c r="C92" s="256"/>
      <c r="D92" s="256"/>
      <c r="E92" s="256"/>
      <c r="F92" s="266"/>
      <c r="G92" s="242"/>
      <c r="H92" s="349"/>
      <c r="J92" s="349"/>
      <c r="K92" s="349"/>
      <c r="L92" s="349"/>
      <c r="M92" s="349"/>
      <c r="N92" s="349"/>
      <c r="O92" s="349"/>
      <c r="P92" s="349"/>
      <c r="Q92" s="349"/>
      <c r="R92" s="349"/>
      <c r="S92" s="349"/>
      <c r="T92" s="349"/>
      <c r="U92" s="349"/>
      <c r="V92" s="349"/>
      <c r="W92" s="349"/>
      <c r="X92" s="349"/>
      <c r="Y92" s="349"/>
    </row>
    <row r="93" spans="2:25" ht="14.25" customHeight="1" thickBot="1" x14ac:dyDescent="0.3">
      <c r="B93" s="50"/>
      <c r="C93" s="270" t="s">
        <v>67</v>
      </c>
      <c r="D93" s="471" t="s">
        <v>68</v>
      </c>
      <c r="E93" s="472"/>
      <c r="F93" s="270" t="s">
        <v>9</v>
      </c>
      <c r="G93" s="242"/>
      <c r="H93" s="349"/>
      <c r="I93" s="349"/>
      <c r="J93" s="349"/>
      <c r="K93" s="349"/>
      <c r="L93" s="349"/>
      <c r="M93" s="349"/>
      <c r="N93" s="349"/>
      <c r="O93" s="349"/>
      <c r="P93" s="349"/>
      <c r="Q93" s="349"/>
      <c r="R93" s="349"/>
      <c r="S93" s="349"/>
      <c r="T93" s="349"/>
      <c r="U93" s="349"/>
      <c r="V93" s="349"/>
      <c r="W93" s="349"/>
      <c r="X93" s="349"/>
      <c r="Y93" s="349"/>
    </row>
    <row r="94" spans="2:25" ht="14.25" customHeight="1" thickBot="1" x14ac:dyDescent="0.3">
      <c r="B94" s="50"/>
      <c r="C94" s="319" t="s">
        <v>10</v>
      </c>
      <c r="D94" s="467" t="s">
        <v>69</v>
      </c>
      <c r="E94" s="468"/>
      <c r="F94" s="323">
        <v>0</v>
      </c>
      <c r="G94" s="235"/>
      <c r="H94" s="346"/>
      <c r="I94" s="346"/>
      <c r="J94" s="346"/>
      <c r="K94" s="346"/>
      <c r="L94" s="346"/>
      <c r="M94" s="346"/>
      <c r="N94" s="346"/>
      <c r="O94" s="346"/>
      <c r="P94" s="346"/>
      <c r="Q94" s="346"/>
      <c r="R94" s="346"/>
      <c r="S94" s="346"/>
      <c r="T94" s="346"/>
      <c r="U94" s="346"/>
      <c r="V94" s="346"/>
      <c r="W94" s="346"/>
      <c r="X94" s="346"/>
      <c r="Y94" s="346"/>
    </row>
    <row r="95" spans="2:25" ht="14.25" customHeight="1" thickBot="1" x14ac:dyDescent="0.3">
      <c r="B95" s="50"/>
      <c r="C95" s="471" t="s">
        <v>24</v>
      </c>
      <c r="D95" s="472"/>
      <c r="E95" s="472"/>
      <c r="F95" s="281"/>
      <c r="G95" s="242"/>
      <c r="H95" s="349"/>
      <c r="I95" s="349"/>
      <c r="J95" s="349"/>
      <c r="K95" s="349"/>
      <c r="L95" s="349"/>
      <c r="M95" s="349"/>
      <c r="N95" s="349"/>
      <c r="O95" s="349"/>
      <c r="P95" s="349"/>
      <c r="Q95" s="349"/>
      <c r="R95" s="349"/>
      <c r="S95" s="349"/>
      <c r="T95" s="349"/>
      <c r="U95" s="349"/>
      <c r="V95" s="349"/>
      <c r="W95" s="349"/>
      <c r="X95" s="349"/>
      <c r="Y95" s="349"/>
    </row>
    <row r="96" spans="2:25" ht="14.25" customHeight="1" x14ac:dyDescent="0.25">
      <c r="B96" s="50"/>
      <c r="C96" s="255"/>
      <c r="D96" s="255"/>
      <c r="E96" s="255"/>
      <c r="F96" s="255"/>
      <c r="G96" s="235"/>
      <c r="H96" s="346"/>
      <c r="I96" s="346"/>
      <c r="J96" s="346"/>
      <c r="K96" s="346"/>
      <c r="L96" s="346"/>
      <c r="M96" s="346"/>
      <c r="N96" s="346"/>
      <c r="O96" s="346"/>
      <c r="P96" s="346"/>
      <c r="Q96" s="346"/>
      <c r="R96" s="346"/>
      <c r="S96" s="346"/>
      <c r="T96" s="346"/>
      <c r="U96" s="346"/>
      <c r="V96" s="346"/>
      <c r="W96" s="346"/>
      <c r="X96" s="346"/>
      <c r="Y96" s="346"/>
    </row>
    <row r="97" spans="2:25" ht="14.25" customHeight="1" x14ac:dyDescent="0.25">
      <c r="B97" s="50"/>
      <c r="C97" s="256" t="s">
        <v>70</v>
      </c>
      <c r="D97" s="256"/>
      <c r="E97" s="256"/>
      <c r="F97" s="256"/>
      <c r="G97" s="242"/>
      <c r="H97" s="349"/>
      <c r="I97" s="349"/>
      <c r="J97" s="349"/>
      <c r="K97" s="349"/>
      <c r="L97" s="349"/>
      <c r="M97" s="349"/>
      <c r="N97" s="349"/>
      <c r="O97" s="349"/>
      <c r="P97" s="349"/>
      <c r="Q97" s="349"/>
      <c r="R97" s="349"/>
      <c r="S97" s="349"/>
      <c r="T97" s="349"/>
      <c r="U97" s="349"/>
      <c r="V97" s="349"/>
      <c r="W97" s="349"/>
      <c r="X97" s="349"/>
      <c r="Y97" s="349"/>
    </row>
    <row r="98" spans="2:25" ht="14.25" customHeight="1" thickBot="1" x14ac:dyDescent="0.3">
      <c r="B98" s="50"/>
      <c r="C98" s="256"/>
      <c r="D98" s="256"/>
      <c r="E98" s="256"/>
      <c r="F98" s="256"/>
      <c r="G98" s="242"/>
      <c r="H98" s="349"/>
      <c r="I98" s="349"/>
      <c r="J98" s="349"/>
      <c r="K98" s="349"/>
      <c r="L98" s="349"/>
      <c r="M98" s="349"/>
      <c r="N98" s="349"/>
      <c r="O98" s="349"/>
      <c r="P98" s="349"/>
      <c r="Q98" s="349"/>
      <c r="R98" s="349"/>
      <c r="S98" s="349"/>
      <c r="T98" s="349"/>
      <c r="U98" s="349"/>
      <c r="V98" s="349"/>
      <c r="W98" s="349"/>
      <c r="X98" s="349"/>
      <c r="Y98" s="349"/>
    </row>
    <row r="99" spans="2:25" ht="14.25" customHeight="1" thickBot="1" x14ac:dyDescent="0.3">
      <c r="B99" s="50"/>
      <c r="C99" s="270">
        <v>4</v>
      </c>
      <c r="D99" s="471" t="s">
        <v>71</v>
      </c>
      <c r="E99" s="472"/>
      <c r="F99" s="270" t="s">
        <v>9</v>
      </c>
      <c r="G99" s="242"/>
      <c r="H99" s="349"/>
      <c r="I99" s="349"/>
      <c r="J99" s="349"/>
      <c r="K99" s="349"/>
      <c r="L99" s="349"/>
      <c r="M99" s="349"/>
      <c r="N99" s="349"/>
      <c r="O99" s="349"/>
      <c r="P99" s="349"/>
      <c r="Q99" s="349"/>
      <c r="R99" s="349"/>
      <c r="S99" s="349"/>
      <c r="T99" s="349"/>
      <c r="U99" s="349"/>
      <c r="V99" s="349"/>
      <c r="W99" s="349"/>
      <c r="X99" s="349"/>
      <c r="Y99" s="349"/>
    </row>
    <row r="100" spans="2:25" ht="14.25" customHeight="1" x14ac:dyDescent="0.25">
      <c r="B100" s="50"/>
      <c r="C100" s="278" t="s">
        <v>63</v>
      </c>
      <c r="D100" s="473" t="s">
        <v>72</v>
      </c>
      <c r="E100" s="474"/>
      <c r="F100" s="279">
        <f>F88</f>
        <v>48.048165067297681</v>
      </c>
      <c r="G100" s="235"/>
      <c r="H100" s="346"/>
      <c r="I100" s="346"/>
      <c r="J100" s="346"/>
      <c r="K100" s="346"/>
      <c r="L100" s="346"/>
      <c r="M100" s="346"/>
      <c r="N100" s="346"/>
      <c r="O100" s="346"/>
      <c r="P100" s="346"/>
      <c r="Q100" s="346"/>
      <c r="R100" s="346"/>
      <c r="S100" s="346"/>
      <c r="T100" s="346"/>
      <c r="U100" s="346"/>
      <c r="V100" s="346"/>
      <c r="W100" s="346"/>
      <c r="X100" s="346"/>
      <c r="Y100" s="346"/>
    </row>
    <row r="101" spans="2:25" ht="14.25" customHeight="1" thickBot="1" x14ac:dyDescent="0.3">
      <c r="B101" s="50"/>
      <c r="C101" s="273" t="s">
        <v>67</v>
      </c>
      <c r="D101" s="463" t="s">
        <v>73</v>
      </c>
      <c r="E101" s="464"/>
      <c r="F101" s="280">
        <f>F94</f>
        <v>0</v>
      </c>
      <c r="G101" s="235"/>
      <c r="H101" s="346"/>
      <c r="I101" s="346"/>
      <c r="J101" s="346"/>
      <c r="K101" s="346"/>
      <c r="L101" s="346"/>
      <c r="M101" s="346"/>
      <c r="N101" s="346"/>
      <c r="O101" s="346"/>
      <c r="P101" s="346"/>
      <c r="Q101" s="346"/>
      <c r="R101" s="346"/>
      <c r="S101" s="346"/>
      <c r="T101" s="346"/>
      <c r="U101" s="346"/>
      <c r="V101" s="346"/>
      <c r="W101" s="346"/>
      <c r="X101" s="346"/>
      <c r="Y101" s="346"/>
    </row>
    <row r="102" spans="2:25" ht="14.25" customHeight="1" thickBot="1" x14ac:dyDescent="0.3">
      <c r="B102" s="50"/>
      <c r="C102" s="471" t="s">
        <v>24</v>
      </c>
      <c r="D102" s="472"/>
      <c r="E102" s="472"/>
      <c r="F102" s="281">
        <f>SUM(F100:F101)</f>
        <v>48.048165067297681</v>
      </c>
      <c r="G102" s="242"/>
      <c r="H102" s="349"/>
      <c r="I102" s="349"/>
      <c r="J102" s="349"/>
      <c r="K102" s="349"/>
      <c r="L102" s="349"/>
      <c r="M102" s="349"/>
      <c r="N102" s="349"/>
      <c r="O102" s="349"/>
      <c r="P102" s="349"/>
      <c r="Q102" s="349"/>
      <c r="R102" s="349"/>
      <c r="S102" s="349"/>
      <c r="T102" s="349"/>
      <c r="U102" s="349"/>
      <c r="V102" s="349"/>
      <c r="W102" s="349"/>
      <c r="X102" s="349"/>
      <c r="Y102" s="349"/>
    </row>
    <row r="103" spans="2:25" ht="14.25" customHeight="1" x14ac:dyDescent="0.25">
      <c r="B103" s="50"/>
      <c r="C103" s="255"/>
      <c r="D103" s="255"/>
      <c r="E103" s="255"/>
      <c r="F103" s="318"/>
      <c r="G103" s="235"/>
      <c r="H103" s="346"/>
      <c r="I103" s="346"/>
      <c r="J103" s="346"/>
      <c r="K103" s="346"/>
      <c r="L103" s="346"/>
      <c r="M103" s="346"/>
      <c r="N103" s="346"/>
      <c r="O103" s="346"/>
      <c r="P103" s="346"/>
      <c r="Q103" s="346"/>
      <c r="R103" s="346"/>
      <c r="S103" s="346"/>
      <c r="T103" s="346"/>
      <c r="U103" s="346"/>
      <c r="V103" s="346"/>
      <c r="W103" s="346"/>
      <c r="X103" s="346"/>
      <c r="Y103" s="346"/>
    </row>
    <row r="104" spans="2:25" ht="14.25" customHeight="1" x14ac:dyDescent="0.25">
      <c r="B104" s="50"/>
      <c r="C104" s="256" t="s">
        <v>74</v>
      </c>
      <c r="D104" s="256"/>
      <c r="E104" s="256"/>
      <c r="F104" s="256"/>
      <c r="G104" s="242"/>
      <c r="H104" s="349"/>
      <c r="I104" s="349"/>
      <c r="J104" s="349"/>
      <c r="K104" s="349"/>
      <c r="L104" s="349"/>
      <c r="M104" s="349"/>
      <c r="N104" s="349"/>
      <c r="O104" s="349"/>
      <c r="P104" s="349"/>
      <c r="Q104" s="349"/>
      <c r="R104" s="349"/>
      <c r="S104" s="349"/>
      <c r="T104" s="349"/>
      <c r="U104" s="349"/>
      <c r="V104" s="349"/>
      <c r="W104" s="349"/>
      <c r="X104" s="349"/>
      <c r="Y104" s="349"/>
    </row>
    <row r="105" spans="2:25" ht="14.25" customHeight="1" thickBot="1" x14ac:dyDescent="0.3">
      <c r="B105" s="50"/>
      <c r="C105" s="256"/>
      <c r="D105" s="256"/>
      <c r="E105" s="256"/>
      <c r="F105" s="256"/>
      <c r="G105" s="242"/>
      <c r="H105" s="349"/>
      <c r="I105" s="349"/>
      <c r="J105" s="349"/>
      <c r="K105" s="349"/>
      <c r="L105" s="349"/>
      <c r="M105" s="349"/>
      <c r="N105" s="349"/>
      <c r="O105" s="349"/>
      <c r="P105" s="349"/>
      <c r="Q105" s="349"/>
      <c r="R105" s="349"/>
      <c r="S105" s="349"/>
      <c r="T105" s="349"/>
      <c r="U105" s="349"/>
      <c r="V105" s="349"/>
      <c r="W105" s="349"/>
      <c r="X105" s="349"/>
      <c r="Y105" s="349"/>
    </row>
    <row r="106" spans="2:25" ht="14.25" customHeight="1" thickBot="1" x14ac:dyDescent="0.3">
      <c r="B106" s="50"/>
      <c r="C106" s="270">
        <v>5</v>
      </c>
      <c r="D106" s="471" t="s">
        <v>75</v>
      </c>
      <c r="E106" s="472"/>
      <c r="F106" s="270" t="s">
        <v>9</v>
      </c>
      <c r="G106" s="242"/>
      <c r="H106" s="349"/>
      <c r="I106" s="349"/>
      <c r="J106" s="349"/>
      <c r="K106" s="349"/>
      <c r="L106" s="349"/>
      <c r="M106" s="349"/>
      <c r="N106" s="349"/>
      <c r="O106" s="349"/>
      <c r="P106" s="349"/>
      <c r="Q106" s="349"/>
      <c r="R106" s="349"/>
      <c r="S106" s="349"/>
      <c r="T106" s="349"/>
      <c r="U106" s="349"/>
      <c r="V106" s="349"/>
      <c r="W106" s="349"/>
      <c r="X106" s="349"/>
      <c r="Y106" s="349"/>
    </row>
    <row r="107" spans="2:25" ht="14.25" customHeight="1" x14ac:dyDescent="0.25">
      <c r="B107" s="50"/>
      <c r="C107" s="278" t="s">
        <v>10</v>
      </c>
      <c r="D107" s="473" t="s">
        <v>76</v>
      </c>
      <c r="E107" s="474"/>
      <c r="F107" s="279">
        <f>'UNIFORME E EPI'!H15</f>
        <v>102.46666666666665</v>
      </c>
      <c r="G107" s="235"/>
      <c r="H107" s="346"/>
      <c r="I107" s="346"/>
      <c r="J107" s="346"/>
      <c r="K107" s="346"/>
      <c r="L107" s="346"/>
      <c r="M107" s="346"/>
      <c r="N107" s="346"/>
      <c r="O107" s="346"/>
      <c r="P107" s="346"/>
      <c r="Q107" s="346"/>
      <c r="R107" s="346"/>
      <c r="S107" s="346"/>
      <c r="T107" s="346"/>
      <c r="U107" s="346"/>
      <c r="V107" s="346"/>
      <c r="W107" s="346"/>
      <c r="X107" s="346"/>
      <c r="Y107" s="346"/>
    </row>
    <row r="108" spans="2:25" ht="14.25" customHeight="1" x14ac:dyDescent="0.25">
      <c r="B108" s="50"/>
      <c r="C108" s="272" t="s">
        <v>12</v>
      </c>
      <c r="D108" s="469" t="s">
        <v>117</v>
      </c>
      <c r="E108" s="470"/>
      <c r="F108" s="308">
        <f>FERRAMENTAS!J343</f>
        <v>66.570363888888963</v>
      </c>
      <c r="G108" s="235"/>
      <c r="H108" s="346"/>
      <c r="I108" s="346"/>
      <c r="J108" s="346"/>
      <c r="K108" s="346"/>
      <c r="L108" s="346"/>
      <c r="M108" s="346"/>
      <c r="N108" s="346"/>
      <c r="O108" s="346"/>
      <c r="P108" s="346"/>
      <c r="Q108" s="346"/>
      <c r="R108" s="346"/>
      <c r="S108" s="346"/>
      <c r="T108" s="346"/>
      <c r="U108" s="346"/>
      <c r="V108" s="346"/>
      <c r="W108" s="346"/>
      <c r="X108" s="346"/>
      <c r="Y108" s="346"/>
    </row>
    <row r="109" spans="2:25" ht="14.25" customHeight="1" x14ac:dyDescent="0.25">
      <c r="B109" s="50"/>
      <c r="C109" s="272" t="s">
        <v>14</v>
      </c>
      <c r="D109" s="469" t="s">
        <v>91</v>
      </c>
      <c r="E109" s="470"/>
      <c r="F109" s="308">
        <v>0</v>
      </c>
      <c r="G109" s="235"/>
      <c r="H109" s="346"/>
      <c r="I109" s="346"/>
      <c r="J109" s="346"/>
      <c r="K109" s="346"/>
      <c r="L109" s="346"/>
      <c r="M109" s="346"/>
      <c r="N109" s="346"/>
      <c r="O109" s="346"/>
      <c r="P109" s="346"/>
      <c r="Q109" s="346"/>
      <c r="R109" s="346"/>
      <c r="S109" s="346"/>
      <c r="T109" s="346"/>
      <c r="U109" s="346"/>
      <c r="V109" s="346"/>
      <c r="W109" s="346"/>
      <c r="X109" s="346"/>
      <c r="Y109" s="346"/>
    </row>
    <row r="110" spans="2:25" ht="14.25" customHeight="1" thickBot="1" x14ac:dyDescent="0.3">
      <c r="B110" s="50"/>
      <c r="C110" s="273" t="s">
        <v>16</v>
      </c>
      <c r="D110" s="463" t="s">
        <v>92</v>
      </c>
      <c r="E110" s="464"/>
      <c r="F110" s="280">
        <v>0</v>
      </c>
      <c r="G110" s="235"/>
      <c r="H110" s="346"/>
      <c r="I110" s="346"/>
      <c r="J110" s="346"/>
      <c r="K110" s="346"/>
      <c r="L110" s="346"/>
      <c r="M110" s="346"/>
      <c r="N110" s="346"/>
      <c r="O110" s="346"/>
      <c r="P110" s="346"/>
      <c r="Q110" s="346"/>
      <c r="R110" s="346"/>
      <c r="S110" s="346"/>
      <c r="T110" s="346"/>
      <c r="U110" s="346"/>
      <c r="V110" s="346"/>
      <c r="W110" s="346"/>
      <c r="X110" s="346"/>
      <c r="Y110" s="346"/>
    </row>
    <row r="111" spans="2:25" ht="14.25" customHeight="1" thickBot="1" x14ac:dyDescent="0.3">
      <c r="B111" s="50"/>
      <c r="C111" s="471" t="s">
        <v>24</v>
      </c>
      <c r="D111" s="472"/>
      <c r="E111" s="472"/>
      <c r="F111" s="281">
        <f>SUM(F107:F110)</f>
        <v>169.03703055555562</v>
      </c>
      <c r="G111" s="242"/>
      <c r="H111" s="349"/>
      <c r="I111" s="349"/>
      <c r="J111" s="349"/>
      <c r="K111" s="349"/>
      <c r="L111" s="349"/>
      <c r="M111" s="349"/>
      <c r="N111" s="349"/>
      <c r="O111" s="349"/>
      <c r="P111" s="349"/>
      <c r="Q111" s="349"/>
      <c r="R111" s="349"/>
      <c r="S111" s="349"/>
      <c r="T111" s="349"/>
      <c r="U111" s="349"/>
      <c r="V111" s="349"/>
      <c r="W111" s="349"/>
      <c r="X111" s="349"/>
      <c r="Y111" s="349"/>
    </row>
    <row r="112" spans="2:25" ht="14.25" customHeight="1" thickBot="1" x14ac:dyDescent="0.3">
      <c r="B112" s="50"/>
      <c r="C112" s="266"/>
      <c r="D112" s="266"/>
      <c r="E112" s="266"/>
      <c r="F112" s="322"/>
      <c r="G112" s="242"/>
      <c r="H112" s="349"/>
      <c r="I112" s="349"/>
      <c r="J112" s="349"/>
      <c r="K112" s="349"/>
      <c r="L112" s="349"/>
      <c r="M112" s="349"/>
      <c r="N112" s="349"/>
      <c r="O112" s="349"/>
      <c r="P112" s="349"/>
      <c r="Q112" s="349"/>
      <c r="R112" s="349"/>
      <c r="S112" s="349"/>
      <c r="T112" s="349"/>
      <c r="U112" s="349"/>
      <c r="V112" s="349"/>
      <c r="W112" s="349"/>
      <c r="X112" s="349"/>
      <c r="Y112" s="349"/>
    </row>
    <row r="113" spans="2:25" ht="14.25" customHeight="1" thickBot="1" x14ac:dyDescent="0.3">
      <c r="B113" s="50"/>
      <c r="C113" s="465" t="s">
        <v>78</v>
      </c>
      <c r="D113" s="466"/>
      <c r="E113" s="466"/>
      <c r="F113" s="320">
        <f>F30+F69+F80+F102+F111</f>
        <v>4180.8711118960009</v>
      </c>
      <c r="G113" s="242"/>
      <c r="H113" s="349"/>
      <c r="I113" s="349"/>
      <c r="J113" s="349"/>
      <c r="K113" s="349"/>
      <c r="L113" s="349"/>
      <c r="M113" s="349"/>
      <c r="N113" s="349"/>
      <c r="O113" s="349"/>
      <c r="P113" s="349"/>
      <c r="Q113" s="349"/>
      <c r="R113" s="349"/>
      <c r="S113" s="349"/>
      <c r="T113" s="349"/>
      <c r="U113" s="349"/>
      <c r="V113" s="349"/>
      <c r="W113" s="349"/>
      <c r="X113" s="349"/>
      <c r="Y113" s="349"/>
    </row>
    <row r="114" spans="2:25" ht="14.25" customHeight="1" x14ac:dyDescent="0.25">
      <c r="B114" s="50"/>
      <c r="C114" s="255"/>
      <c r="D114" s="255"/>
      <c r="E114" s="255"/>
      <c r="F114" s="255"/>
      <c r="G114" s="235"/>
      <c r="H114" s="346"/>
      <c r="I114" s="346"/>
      <c r="J114" s="346"/>
      <c r="K114" s="346"/>
      <c r="L114" s="346"/>
      <c r="M114" s="346"/>
      <c r="N114" s="346"/>
      <c r="O114" s="346"/>
      <c r="P114" s="346"/>
      <c r="Q114" s="346"/>
      <c r="R114" s="346"/>
      <c r="S114" s="346"/>
      <c r="T114" s="346"/>
      <c r="U114" s="346"/>
      <c r="V114" s="346"/>
      <c r="W114" s="346"/>
      <c r="X114" s="346"/>
      <c r="Y114" s="346"/>
    </row>
    <row r="115" spans="2:25" ht="14.25" customHeight="1" x14ac:dyDescent="0.25">
      <c r="B115" s="50"/>
      <c r="C115" s="256" t="s">
        <v>79</v>
      </c>
      <c r="D115" s="256"/>
      <c r="E115" s="256"/>
      <c r="F115" s="256"/>
      <c r="G115" s="242"/>
      <c r="H115" s="349"/>
      <c r="I115" s="349"/>
      <c r="J115" s="349"/>
      <c r="K115" s="349"/>
      <c r="L115" s="349"/>
      <c r="M115" s="349"/>
      <c r="N115" s="349"/>
      <c r="O115" s="349"/>
      <c r="P115" s="349"/>
      <c r="Q115" s="349"/>
      <c r="R115" s="349"/>
      <c r="S115" s="349"/>
      <c r="T115" s="349"/>
      <c r="U115" s="349"/>
      <c r="V115" s="349"/>
      <c r="W115" s="349"/>
      <c r="X115" s="349"/>
      <c r="Y115" s="349"/>
    </row>
    <row r="116" spans="2:25" ht="14.25" customHeight="1" thickBot="1" x14ac:dyDescent="0.3">
      <c r="B116" s="50"/>
      <c r="C116" s="256"/>
      <c r="D116" s="256"/>
      <c r="E116" s="256"/>
      <c r="F116" s="256"/>
      <c r="G116" s="242"/>
      <c r="H116" s="349"/>
      <c r="I116" s="349"/>
      <c r="J116" s="349"/>
      <c r="K116" s="349"/>
      <c r="L116" s="349"/>
      <c r="M116" s="349"/>
      <c r="N116" s="349"/>
      <c r="O116" s="349"/>
      <c r="P116" s="349"/>
      <c r="Q116" s="349"/>
      <c r="R116" s="349"/>
      <c r="S116" s="349"/>
      <c r="T116" s="349"/>
      <c r="U116" s="349"/>
      <c r="V116" s="349"/>
      <c r="W116" s="349"/>
      <c r="X116" s="349"/>
      <c r="Y116" s="349"/>
    </row>
    <row r="117" spans="2:25" ht="14.25" customHeight="1" thickBot="1" x14ac:dyDescent="0.3">
      <c r="B117" s="50"/>
      <c r="C117" s="270">
        <v>6</v>
      </c>
      <c r="D117" s="297" t="s">
        <v>80</v>
      </c>
      <c r="E117" s="295" t="s">
        <v>34</v>
      </c>
      <c r="F117" s="321" t="s">
        <v>9</v>
      </c>
      <c r="G117" s="242"/>
      <c r="H117" s="349"/>
      <c r="I117" s="349"/>
      <c r="J117" s="349"/>
      <c r="K117" s="349"/>
      <c r="L117" s="349"/>
      <c r="M117" s="349"/>
      <c r="N117" s="349"/>
      <c r="O117" s="349"/>
      <c r="P117" s="349"/>
      <c r="Q117" s="349"/>
      <c r="R117" s="349"/>
      <c r="S117" s="349"/>
      <c r="T117" s="349"/>
      <c r="U117" s="349"/>
      <c r="V117" s="349"/>
      <c r="W117" s="349"/>
      <c r="X117" s="349"/>
      <c r="Y117" s="349"/>
    </row>
    <row r="118" spans="2:25" ht="14.25" customHeight="1" x14ac:dyDescent="0.25">
      <c r="B118" s="50"/>
      <c r="C118" s="278" t="s">
        <v>10</v>
      </c>
      <c r="D118" s="331" t="s">
        <v>81</v>
      </c>
      <c r="E118" s="324">
        <f>'COMPOSIÇÃO BDI'!E6</f>
        <v>6.3</v>
      </c>
      <c r="F118" s="328">
        <f>F113*E118%</f>
        <v>263.39488004944803</v>
      </c>
      <c r="G118" s="235"/>
      <c r="H118" s="346"/>
      <c r="I118" s="346"/>
      <c r="J118" s="346"/>
      <c r="K118" s="346"/>
      <c r="L118" s="346"/>
      <c r="M118" s="346"/>
      <c r="N118" s="346"/>
      <c r="O118" s="346"/>
      <c r="P118" s="346"/>
      <c r="Q118" s="346"/>
      <c r="R118" s="346"/>
      <c r="S118" s="346"/>
      <c r="T118" s="346"/>
      <c r="U118" s="346"/>
      <c r="V118" s="346"/>
      <c r="W118" s="346"/>
      <c r="X118" s="346"/>
      <c r="Y118" s="346"/>
    </row>
    <row r="119" spans="2:25" ht="14.25" customHeight="1" x14ac:dyDescent="0.25">
      <c r="B119" s="50"/>
      <c r="C119" s="272" t="s">
        <v>12</v>
      </c>
      <c r="D119" s="298" t="s">
        <v>82</v>
      </c>
      <c r="E119" s="325">
        <f>'COMPOSIÇÃO BDI'!E10</f>
        <v>6.16</v>
      </c>
      <c r="F119" s="329">
        <f>(F113+F118)*E119%</f>
        <v>273.76678510383965</v>
      </c>
      <c r="G119" s="235"/>
      <c r="H119" s="346"/>
      <c r="I119" s="346"/>
      <c r="J119" s="346"/>
      <c r="K119" s="346"/>
      <c r="L119" s="346"/>
      <c r="M119" s="346"/>
      <c r="N119" s="346"/>
      <c r="O119" s="346"/>
      <c r="P119" s="346"/>
      <c r="Q119" s="346"/>
      <c r="R119" s="346"/>
      <c r="S119" s="346"/>
      <c r="T119" s="346"/>
      <c r="U119" s="346"/>
      <c r="V119" s="346"/>
      <c r="W119" s="346"/>
      <c r="X119" s="346"/>
      <c r="Y119" s="346"/>
    </row>
    <row r="120" spans="2:25" ht="14.25" customHeight="1" x14ac:dyDescent="0.25">
      <c r="B120" s="50"/>
      <c r="C120" s="272" t="s">
        <v>14</v>
      </c>
      <c r="D120" s="298" t="s">
        <v>83</v>
      </c>
      <c r="E120" s="325">
        <f>SUM(E121:E124)</f>
        <v>10.15</v>
      </c>
      <c r="F120" s="329"/>
      <c r="G120" s="235"/>
      <c r="H120" s="346"/>
      <c r="I120" s="346"/>
      <c r="J120" s="346"/>
      <c r="K120" s="346"/>
      <c r="L120" s="346"/>
      <c r="M120" s="346"/>
      <c r="N120" s="346"/>
      <c r="O120" s="346"/>
      <c r="P120" s="346"/>
      <c r="Q120" s="346"/>
      <c r="R120" s="346"/>
      <c r="S120" s="346"/>
      <c r="T120" s="346"/>
      <c r="U120" s="346"/>
      <c r="V120" s="346"/>
      <c r="W120" s="346"/>
      <c r="X120" s="346"/>
      <c r="Y120" s="346"/>
    </row>
    <row r="121" spans="2:25" ht="14.25" customHeight="1" x14ac:dyDescent="0.25">
      <c r="B121" s="50"/>
      <c r="C121" s="272"/>
      <c r="D121" s="298" t="s">
        <v>84</v>
      </c>
      <c r="E121" s="325">
        <f>'COMPOSIÇÃO BDI'!E15</f>
        <v>2</v>
      </c>
      <c r="F121" s="329">
        <f>(F113+F$118+F$119)/(1-E$120%)*E121%</f>
        <v>105.0202065008189</v>
      </c>
      <c r="G121" s="235"/>
      <c r="H121" s="346"/>
      <c r="I121" s="346"/>
      <c r="J121" s="346"/>
      <c r="K121" s="346"/>
      <c r="L121" s="346"/>
      <c r="M121" s="346"/>
      <c r="N121" s="346"/>
      <c r="O121" s="346"/>
      <c r="P121" s="346"/>
      <c r="Q121" s="346"/>
      <c r="R121" s="346"/>
      <c r="S121" s="346"/>
      <c r="T121" s="346"/>
      <c r="U121" s="346"/>
      <c r="V121" s="346"/>
      <c r="W121" s="346"/>
      <c r="X121" s="346"/>
      <c r="Y121" s="346"/>
    </row>
    <row r="122" spans="2:25" ht="14.25" customHeight="1" x14ac:dyDescent="0.25">
      <c r="B122" s="50"/>
      <c r="C122" s="272"/>
      <c r="D122" s="298" t="s">
        <v>85</v>
      </c>
      <c r="E122" s="325">
        <f>'COMPOSIÇÃO BDI'!E14</f>
        <v>3</v>
      </c>
      <c r="F122" s="329">
        <f>(F113+F$118+F$119)/(1-E$120%)*E122%</f>
        <v>157.53030975122834</v>
      </c>
      <c r="G122" s="235"/>
      <c r="H122" s="346"/>
      <c r="I122" s="346"/>
      <c r="J122" s="346"/>
      <c r="K122" s="346"/>
      <c r="L122" s="346"/>
      <c r="M122" s="346"/>
      <c r="N122" s="346"/>
      <c r="O122" s="346"/>
      <c r="P122" s="346"/>
      <c r="Q122" s="346"/>
      <c r="R122" s="346"/>
      <c r="S122" s="346"/>
      <c r="T122" s="346"/>
      <c r="U122" s="346"/>
      <c r="V122" s="346"/>
      <c r="W122" s="346"/>
      <c r="X122" s="346"/>
      <c r="Y122" s="346"/>
    </row>
    <row r="123" spans="2:25" ht="14.25" customHeight="1" x14ac:dyDescent="0.25">
      <c r="B123" s="50"/>
      <c r="C123" s="272"/>
      <c r="D123" s="298" t="s">
        <v>154</v>
      </c>
      <c r="E123" s="325">
        <f>'COMPOSIÇÃO BDI'!E16</f>
        <v>4.5</v>
      </c>
      <c r="F123" s="329">
        <f>(F113+F$118+F$119)/(1-E$120%)*E123%</f>
        <v>236.29546462684252</v>
      </c>
      <c r="G123" s="235"/>
      <c r="H123" s="346"/>
      <c r="I123" s="346"/>
      <c r="J123" s="346"/>
      <c r="K123" s="346"/>
      <c r="L123" s="346"/>
      <c r="M123" s="346"/>
      <c r="N123" s="346"/>
      <c r="O123" s="346"/>
      <c r="P123" s="346"/>
      <c r="Q123" s="346"/>
      <c r="R123" s="346"/>
      <c r="S123" s="346"/>
      <c r="T123" s="346"/>
      <c r="U123" s="346"/>
      <c r="V123" s="346"/>
      <c r="W123" s="346"/>
      <c r="X123" s="346"/>
      <c r="Y123" s="346"/>
    </row>
    <row r="124" spans="2:25" ht="14.25" customHeight="1" thickBot="1" x14ac:dyDescent="0.3">
      <c r="B124" s="50"/>
      <c r="C124" s="273"/>
      <c r="D124" s="332" t="s">
        <v>86</v>
      </c>
      <c r="E124" s="326">
        <f>'COMPOSIÇÃO BDI'!E13</f>
        <v>0.65</v>
      </c>
      <c r="F124" s="330">
        <f>(F113+F$118+F$119)/(1-E$120%)*E124%</f>
        <v>34.131567112766142</v>
      </c>
      <c r="G124" s="235"/>
      <c r="H124" s="346"/>
      <c r="I124" s="346"/>
      <c r="J124" s="346"/>
      <c r="K124" s="346"/>
      <c r="L124" s="346"/>
      <c r="M124" s="346"/>
      <c r="N124" s="346"/>
      <c r="O124" s="346"/>
      <c r="P124" s="346"/>
      <c r="Q124" s="346"/>
      <c r="R124" s="346"/>
      <c r="S124" s="346"/>
      <c r="T124" s="346"/>
      <c r="U124" s="346"/>
      <c r="V124" s="346"/>
      <c r="W124" s="346"/>
      <c r="X124" s="346"/>
      <c r="Y124" s="346"/>
    </row>
    <row r="125" spans="2:25" ht="14.25" customHeight="1" thickBot="1" x14ac:dyDescent="0.3">
      <c r="B125" s="50"/>
      <c r="C125" s="471" t="s">
        <v>24</v>
      </c>
      <c r="D125" s="475"/>
      <c r="E125" s="296"/>
      <c r="F125" s="327">
        <f>SUM(F118:F124)</f>
        <v>1070.1392131449434</v>
      </c>
      <c r="G125" s="242"/>
      <c r="H125" s="349"/>
      <c r="I125" s="349"/>
      <c r="J125" s="349"/>
      <c r="K125" s="349"/>
      <c r="L125" s="349"/>
      <c r="M125" s="349"/>
      <c r="N125" s="349"/>
      <c r="O125" s="349"/>
      <c r="P125" s="349"/>
      <c r="Q125" s="349"/>
      <c r="R125" s="349"/>
      <c r="S125" s="349"/>
      <c r="T125" s="349"/>
      <c r="U125" s="349"/>
      <c r="V125" s="349"/>
      <c r="W125" s="349"/>
      <c r="X125" s="349"/>
      <c r="Y125" s="349"/>
    </row>
    <row r="126" spans="2:25" ht="14.25" customHeight="1" x14ac:dyDescent="0.25">
      <c r="B126" s="50"/>
      <c r="C126" s="255"/>
      <c r="D126" s="255"/>
      <c r="E126" s="255"/>
      <c r="F126" s="255"/>
      <c r="G126" s="235"/>
      <c r="H126" s="346"/>
      <c r="I126" s="346"/>
      <c r="J126" s="346"/>
      <c r="K126" s="346"/>
      <c r="L126" s="346"/>
      <c r="M126" s="346"/>
      <c r="N126" s="346"/>
      <c r="O126" s="346"/>
      <c r="P126" s="346"/>
      <c r="Q126" s="346"/>
      <c r="R126" s="346"/>
      <c r="S126" s="346"/>
      <c r="T126" s="346"/>
      <c r="U126" s="346"/>
      <c r="V126" s="346"/>
      <c r="W126" s="346"/>
      <c r="X126" s="346"/>
      <c r="Y126" s="346"/>
    </row>
    <row r="127" spans="2:25" ht="14.25" customHeight="1" x14ac:dyDescent="0.25">
      <c r="B127" s="50"/>
      <c r="C127" s="478" t="s">
        <v>87</v>
      </c>
      <c r="D127" s="478"/>
      <c r="E127" s="478"/>
      <c r="F127" s="478"/>
      <c r="G127" s="242"/>
      <c r="H127" s="349"/>
      <c r="I127" s="349"/>
      <c r="J127" s="349"/>
      <c r="K127" s="349"/>
      <c r="L127" s="349"/>
      <c r="M127" s="349"/>
      <c r="N127" s="349"/>
      <c r="O127" s="349"/>
      <c r="P127" s="349"/>
      <c r="Q127" s="349"/>
      <c r="R127" s="349"/>
      <c r="S127" s="349"/>
      <c r="T127" s="349"/>
      <c r="U127" s="349"/>
      <c r="V127" s="349"/>
      <c r="W127" s="349"/>
      <c r="X127" s="349"/>
      <c r="Y127" s="349"/>
    </row>
    <row r="128" spans="2:25" ht="14.25" customHeight="1" thickBot="1" x14ac:dyDescent="0.3">
      <c r="B128" s="50"/>
      <c r="C128" s="256"/>
      <c r="D128" s="256"/>
      <c r="E128" s="256"/>
      <c r="F128" s="256"/>
      <c r="G128" s="242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49"/>
      <c r="U128" s="349"/>
      <c r="V128" s="349"/>
      <c r="W128" s="349"/>
      <c r="X128" s="349"/>
      <c r="Y128" s="349"/>
    </row>
    <row r="129" spans="2:26" ht="14.25" customHeight="1" thickBot="1" x14ac:dyDescent="0.3">
      <c r="B129" s="50"/>
      <c r="C129" s="302"/>
      <c r="D129" s="476" t="s">
        <v>88</v>
      </c>
      <c r="E129" s="477"/>
      <c r="F129" s="270" t="s">
        <v>9</v>
      </c>
      <c r="G129" s="242"/>
      <c r="H129" s="349"/>
      <c r="I129" s="349"/>
      <c r="J129" s="349"/>
      <c r="K129" s="349"/>
      <c r="L129" s="349"/>
      <c r="M129" s="349"/>
      <c r="N129" s="349"/>
      <c r="O129" s="349"/>
      <c r="P129" s="349"/>
      <c r="Q129" s="349"/>
      <c r="R129" s="349"/>
      <c r="S129" s="349"/>
      <c r="T129" s="349"/>
      <c r="U129" s="349"/>
      <c r="V129" s="349"/>
      <c r="W129" s="349"/>
      <c r="X129" s="349"/>
      <c r="Y129" s="349"/>
    </row>
    <row r="130" spans="2:26" ht="14.25" customHeight="1" x14ac:dyDescent="0.25">
      <c r="B130" s="50"/>
      <c r="C130" s="278" t="s">
        <v>10</v>
      </c>
      <c r="D130" s="473" t="s">
        <v>7</v>
      </c>
      <c r="E130" s="474"/>
      <c r="F130" s="279">
        <f>F30</f>
        <v>2229</v>
      </c>
      <c r="G130" s="235"/>
      <c r="H130" s="346"/>
      <c r="I130" s="346"/>
      <c r="J130" s="346"/>
      <c r="K130" s="346"/>
      <c r="L130" s="346"/>
      <c r="M130" s="346"/>
      <c r="N130" s="346"/>
      <c r="O130" s="346"/>
      <c r="P130" s="346"/>
      <c r="Q130" s="346"/>
      <c r="R130" s="346"/>
      <c r="S130" s="346"/>
      <c r="T130" s="346"/>
      <c r="U130" s="346"/>
      <c r="V130" s="346"/>
      <c r="W130" s="346"/>
      <c r="X130" s="346"/>
      <c r="Y130" s="346"/>
    </row>
    <row r="131" spans="2:26" ht="14.25" customHeight="1" x14ac:dyDescent="0.25">
      <c r="B131" s="50"/>
      <c r="C131" s="272" t="s">
        <v>12</v>
      </c>
      <c r="D131" s="469" t="s">
        <v>25</v>
      </c>
      <c r="E131" s="470"/>
      <c r="F131" s="308">
        <f>F69</f>
        <v>1578.6891666666666</v>
      </c>
      <c r="G131" s="235"/>
      <c r="H131" s="346"/>
      <c r="I131" s="346"/>
      <c r="J131" s="346"/>
      <c r="K131" s="346"/>
      <c r="L131" s="346"/>
      <c r="M131" s="346"/>
      <c r="N131" s="346"/>
      <c r="O131" s="346"/>
      <c r="P131" s="346"/>
      <c r="Q131" s="346"/>
      <c r="R131" s="346"/>
      <c r="S131" s="346"/>
      <c r="T131" s="346"/>
      <c r="U131" s="346"/>
      <c r="V131" s="346"/>
      <c r="W131" s="346"/>
      <c r="X131" s="346"/>
      <c r="Y131" s="346"/>
    </row>
    <row r="132" spans="2:26" ht="14.25" customHeight="1" x14ac:dyDescent="0.25">
      <c r="B132" s="50"/>
      <c r="C132" s="272" t="s">
        <v>14</v>
      </c>
      <c r="D132" s="469" t="s">
        <v>53</v>
      </c>
      <c r="E132" s="470"/>
      <c r="F132" s="308">
        <f>F80</f>
        <v>156.09674960648147</v>
      </c>
      <c r="G132" s="235"/>
      <c r="H132" s="346"/>
      <c r="I132" s="346"/>
      <c r="J132" s="346"/>
      <c r="K132" s="346"/>
      <c r="L132" s="346"/>
      <c r="M132" s="346"/>
      <c r="N132" s="346"/>
      <c r="O132" s="346"/>
      <c r="P132" s="346"/>
      <c r="Q132" s="346"/>
      <c r="R132" s="346"/>
      <c r="S132" s="346"/>
      <c r="T132" s="346"/>
      <c r="U132" s="346"/>
      <c r="V132" s="346"/>
      <c r="W132" s="346"/>
      <c r="X132" s="346"/>
      <c r="Y132" s="346"/>
    </row>
    <row r="133" spans="2:26" ht="14.25" customHeight="1" x14ac:dyDescent="0.25">
      <c r="B133" s="50"/>
      <c r="C133" s="272" t="s">
        <v>16</v>
      </c>
      <c r="D133" s="469" t="s">
        <v>61</v>
      </c>
      <c r="E133" s="470"/>
      <c r="F133" s="308">
        <f>F102</f>
        <v>48.048165067297681</v>
      </c>
      <c r="G133" s="235"/>
      <c r="H133" s="346"/>
      <c r="I133" s="346"/>
      <c r="J133" s="346"/>
      <c r="K133" s="346"/>
      <c r="L133" s="346"/>
      <c r="M133" s="346"/>
      <c r="N133" s="346"/>
      <c r="O133" s="346"/>
      <c r="P133" s="346"/>
      <c r="Q133" s="346"/>
      <c r="R133" s="346"/>
      <c r="S133" s="346"/>
      <c r="T133" s="346"/>
      <c r="U133" s="346"/>
      <c r="V133" s="346"/>
      <c r="W133" s="346"/>
      <c r="X133" s="346"/>
      <c r="Y133" s="346"/>
    </row>
    <row r="134" spans="2:26" ht="14.25" customHeight="1" thickBot="1" x14ac:dyDescent="0.3">
      <c r="B134" s="50"/>
      <c r="C134" s="273" t="s">
        <v>18</v>
      </c>
      <c r="D134" s="463" t="s">
        <v>74</v>
      </c>
      <c r="E134" s="464"/>
      <c r="F134" s="280">
        <f>F111</f>
        <v>169.03703055555562</v>
      </c>
      <c r="G134" s="235"/>
      <c r="H134" s="346"/>
      <c r="I134" s="346"/>
      <c r="J134" s="346"/>
      <c r="K134" s="346"/>
      <c r="L134" s="346"/>
      <c r="M134" s="346"/>
      <c r="N134" s="346"/>
      <c r="O134" s="346"/>
      <c r="P134" s="346"/>
      <c r="Q134" s="346"/>
      <c r="R134" s="346"/>
      <c r="S134" s="346"/>
      <c r="T134" s="346"/>
      <c r="U134" s="346"/>
      <c r="V134" s="346"/>
      <c r="W134" s="346"/>
      <c r="X134" s="346"/>
      <c r="Y134" s="346"/>
      <c r="Z134" s="346"/>
    </row>
    <row r="135" spans="2:26" ht="14.25" customHeight="1" thickBot="1" x14ac:dyDescent="0.3">
      <c r="B135" s="50"/>
      <c r="C135" s="465" t="s">
        <v>89</v>
      </c>
      <c r="D135" s="466"/>
      <c r="E135" s="466"/>
      <c r="F135" s="320">
        <f>SUM(F130:F134)</f>
        <v>4180.8711118960009</v>
      </c>
      <c r="G135" s="242"/>
      <c r="H135" s="349"/>
      <c r="I135" s="349"/>
      <c r="J135" s="349"/>
      <c r="K135" s="349"/>
      <c r="L135" s="349"/>
      <c r="M135" s="349"/>
      <c r="N135" s="349"/>
      <c r="O135" s="349"/>
      <c r="P135" s="349"/>
      <c r="Q135" s="349"/>
      <c r="R135" s="349"/>
      <c r="S135" s="349"/>
      <c r="T135" s="349"/>
      <c r="U135" s="349"/>
      <c r="V135" s="349"/>
      <c r="W135" s="349"/>
      <c r="X135" s="349"/>
      <c r="Y135" s="349"/>
      <c r="Z135" s="349"/>
    </row>
    <row r="136" spans="2:26" ht="14.25" customHeight="1" thickBot="1" x14ac:dyDescent="0.3">
      <c r="B136" s="50"/>
      <c r="C136" s="319" t="s">
        <v>20</v>
      </c>
      <c r="D136" s="467" t="s">
        <v>79</v>
      </c>
      <c r="E136" s="468"/>
      <c r="F136" s="323">
        <f>F125</f>
        <v>1070.1392131449434</v>
      </c>
      <c r="G136" s="235"/>
      <c r="H136" s="346"/>
      <c r="I136" s="346"/>
      <c r="J136" s="346"/>
      <c r="K136" s="346"/>
      <c r="L136" s="346"/>
      <c r="M136" s="346"/>
      <c r="N136" s="346"/>
      <c r="O136" s="346"/>
      <c r="P136" s="346"/>
      <c r="Q136" s="346"/>
      <c r="R136" s="346"/>
      <c r="S136" s="346"/>
      <c r="T136" s="346"/>
      <c r="U136" s="346"/>
      <c r="V136" s="346"/>
      <c r="W136" s="346"/>
      <c r="X136" s="346"/>
      <c r="Y136" s="346"/>
      <c r="Z136" s="346"/>
    </row>
    <row r="137" spans="2:26" ht="14.25" customHeight="1" thickBot="1" x14ac:dyDescent="0.3">
      <c r="B137" s="50"/>
      <c r="C137" s="465" t="s">
        <v>90</v>
      </c>
      <c r="D137" s="466"/>
      <c r="E137" s="466"/>
      <c r="F137" s="320">
        <f>F135+F136</f>
        <v>5251.0103250409447</v>
      </c>
      <c r="G137" s="244"/>
      <c r="H137" s="349"/>
      <c r="I137" s="349"/>
      <c r="J137" s="349"/>
      <c r="K137" s="349"/>
      <c r="L137" s="349"/>
      <c r="M137" s="349"/>
      <c r="N137" s="349"/>
      <c r="O137" s="349"/>
      <c r="P137" s="349"/>
      <c r="Q137" s="349"/>
      <c r="R137" s="349"/>
      <c r="S137" s="349"/>
      <c r="T137" s="349"/>
      <c r="U137" s="349"/>
      <c r="V137" s="349"/>
      <c r="W137" s="349"/>
      <c r="X137" s="349"/>
      <c r="Y137" s="349"/>
      <c r="Z137" s="349"/>
    </row>
    <row r="138" spans="2:26" ht="14.25" customHeight="1" x14ac:dyDescent="0.25">
      <c r="B138" s="52"/>
      <c r="C138" s="247"/>
      <c r="D138" s="247"/>
      <c r="E138" s="247"/>
      <c r="F138" s="247"/>
      <c r="G138" s="248"/>
      <c r="H138" s="346"/>
      <c r="I138" s="346"/>
      <c r="J138" s="346"/>
      <c r="K138" s="346"/>
      <c r="L138" s="346"/>
      <c r="M138" s="346"/>
      <c r="N138" s="346"/>
      <c r="O138" s="346"/>
      <c r="P138" s="346"/>
      <c r="Q138" s="346"/>
      <c r="R138" s="346"/>
      <c r="S138" s="346"/>
      <c r="T138" s="346"/>
      <c r="U138" s="346"/>
      <c r="V138" s="346"/>
      <c r="W138" s="346"/>
      <c r="X138" s="346"/>
      <c r="Y138" s="346"/>
      <c r="Z138" s="346"/>
    </row>
    <row r="139" spans="2:26" ht="14.25" customHeight="1" x14ac:dyDescent="0.2">
      <c r="C139" s="346"/>
      <c r="D139" s="346"/>
      <c r="E139" s="346"/>
      <c r="F139" s="346"/>
      <c r="G139" s="346"/>
      <c r="H139" s="346"/>
      <c r="I139" s="346"/>
      <c r="J139" s="346"/>
      <c r="K139" s="346"/>
      <c r="L139" s="346"/>
      <c r="M139" s="346"/>
      <c r="N139" s="346"/>
      <c r="O139" s="346"/>
      <c r="P139" s="346"/>
      <c r="Q139" s="346"/>
      <c r="R139" s="346"/>
      <c r="S139" s="346"/>
      <c r="T139" s="346"/>
      <c r="U139" s="346"/>
      <c r="V139" s="346"/>
      <c r="W139" s="346"/>
      <c r="X139" s="346"/>
      <c r="Y139" s="346"/>
      <c r="Z139" s="346"/>
    </row>
    <row r="140" spans="2:26" ht="14.25" customHeight="1" x14ac:dyDescent="0.2">
      <c r="C140" s="346"/>
      <c r="D140" s="346"/>
      <c r="E140" s="346"/>
      <c r="F140" s="346"/>
      <c r="G140" s="346"/>
      <c r="H140" s="346"/>
      <c r="I140" s="346"/>
      <c r="J140" s="346"/>
      <c r="K140" s="346"/>
      <c r="L140" s="346"/>
      <c r="M140" s="346"/>
      <c r="N140" s="346"/>
      <c r="O140" s="346"/>
      <c r="P140" s="346"/>
      <c r="Q140" s="346"/>
      <c r="R140" s="346"/>
      <c r="S140" s="346"/>
      <c r="T140" s="346"/>
      <c r="U140" s="346"/>
      <c r="V140" s="346"/>
      <c r="W140" s="346"/>
      <c r="X140" s="346"/>
      <c r="Y140" s="346"/>
      <c r="Z140" s="346"/>
    </row>
    <row r="141" spans="2:26" ht="14.25" customHeight="1" x14ac:dyDescent="0.2">
      <c r="C141" s="346"/>
      <c r="D141" s="346"/>
      <c r="E141" s="346"/>
      <c r="F141" s="346"/>
      <c r="G141" s="346"/>
      <c r="H141" s="346"/>
      <c r="I141" s="346"/>
      <c r="J141" s="346"/>
      <c r="K141" s="346"/>
      <c r="L141" s="346"/>
      <c r="M141" s="346"/>
      <c r="N141" s="346"/>
      <c r="O141" s="346"/>
      <c r="P141" s="346"/>
      <c r="Q141" s="346"/>
      <c r="R141" s="346"/>
      <c r="S141" s="346"/>
      <c r="T141" s="346"/>
      <c r="U141" s="346"/>
      <c r="V141" s="346"/>
      <c r="W141" s="346"/>
      <c r="X141" s="346"/>
      <c r="Y141" s="346"/>
      <c r="Z141" s="346"/>
    </row>
    <row r="142" spans="2:26" ht="14.25" customHeight="1" x14ac:dyDescent="0.2">
      <c r="C142" s="346"/>
      <c r="D142" s="346"/>
      <c r="E142" s="346"/>
      <c r="F142" s="346"/>
      <c r="G142" s="346"/>
      <c r="H142" s="346"/>
      <c r="I142" s="346"/>
      <c r="J142" s="346"/>
      <c r="K142" s="346"/>
      <c r="L142" s="346"/>
      <c r="M142" s="346"/>
      <c r="N142" s="346"/>
      <c r="O142" s="346"/>
      <c r="P142" s="346"/>
      <c r="Q142" s="346"/>
      <c r="R142" s="346"/>
      <c r="S142" s="346"/>
      <c r="T142" s="346"/>
      <c r="U142" s="346"/>
      <c r="V142" s="346"/>
      <c r="W142" s="346"/>
      <c r="X142" s="346"/>
      <c r="Y142" s="346"/>
      <c r="Z142" s="346"/>
    </row>
    <row r="143" spans="2:26" ht="14.25" customHeight="1" x14ac:dyDescent="0.2">
      <c r="C143" s="346"/>
      <c r="D143" s="346"/>
      <c r="E143" s="346"/>
      <c r="F143" s="346"/>
      <c r="G143" s="346"/>
      <c r="H143" s="346"/>
      <c r="I143" s="346"/>
      <c r="J143" s="346"/>
      <c r="K143" s="346"/>
      <c r="L143" s="346"/>
      <c r="M143" s="346"/>
      <c r="N143" s="346"/>
      <c r="O143" s="346"/>
      <c r="P143" s="346"/>
      <c r="Q143" s="346"/>
      <c r="R143" s="346"/>
      <c r="S143" s="346"/>
      <c r="T143" s="346"/>
      <c r="U143" s="346"/>
      <c r="V143" s="346"/>
      <c r="W143" s="346"/>
      <c r="X143" s="346"/>
      <c r="Y143" s="346"/>
      <c r="Z143" s="346"/>
    </row>
    <row r="144" spans="2:26" ht="14.25" customHeight="1" x14ac:dyDescent="0.2">
      <c r="C144" s="346"/>
      <c r="D144" s="346"/>
      <c r="E144" s="346"/>
      <c r="F144" s="346"/>
      <c r="G144" s="346"/>
      <c r="H144" s="346"/>
      <c r="I144" s="346"/>
      <c r="J144" s="346"/>
      <c r="K144" s="346"/>
      <c r="L144" s="346"/>
      <c r="M144" s="346"/>
      <c r="N144" s="346"/>
      <c r="O144" s="346"/>
      <c r="P144" s="346"/>
      <c r="Q144" s="346"/>
      <c r="R144" s="346"/>
      <c r="S144" s="346"/>
      <c r="T144" s="346"/>
      <c r="U144" s="346"/>
      <c r="V144" s="346"/>
      <c r="W144" s="346"/>
      <c r="X144" s="346"/>
      <c r="Y144" s="346"/>
      <c r="Z144" s="346"/>
    </row>
    <row r="145" spans="3:26" ht="14.25" customHeight="1" x14ac:dyDescent="0.2">
      <c r="C145" s="346"/>
      <c r="D145" s="346"/>
      <c r="E145" s="346"/>
      <c r="F145" s="346"/>
      <c r="G145" s="346"/>
      <c r="H145" s="346"/>
      <c r="I145" s="346"/>
      <c r="J145" s="346"/>
      <c r="K145" s="346"/>
      <c r="L145" s="346"/>
      <c r="M145" s="346"/>
      <c r="N145" s="346"/>
      <c r="O145" s="346"/>
      <c r="P145" s="346"/>
      <c r="Q145" s="346"/>
      <c r="R145" s="346"/>
      <c r="S145" s="346"/>
      <c r="T145" s="346"/>
      <c r="U145" s="346"/>
      <c r="V145" s="346"/>
      <c r="W145" s="346"/>
      <c r="X145" s="346"/>
      <c r="Y145" s="346"/>
      <c r="Z145" s="346"/>
    </row>
    <row r="146" spans="3:26" ht="14.25" customHeight="1" x14ac:dyDescent="0.2">
      <c r="C146" s="346"/>
      <c r="D146" s="346"/>
      <c r="E146" s="346"/>
      <c r="F146" s="346"/>
      <c r="G146" s="346"/>
      <c r="H146" s="346"/>
      <c r="I146" s="346"/>
      <c r="J146" s="346"/>
      <c r="K146" s="346"/>
      <c r="L146" s="346"/>
      <c r="M146" s="346"/>
      <c r="N146" s="346"/>
      <c r="O146" s="346"/>
      <c r="P146" s="346"/>
      <c r="Q146" s="346"/>
      <c r="R146" s="346"/>
      <c r="S146" s="346"/>
      <c r="T146" s="346"/>
      <c r="U146" s="346"/>
      <c r="V146" s="346"/>
      <c r="W146" s="346"/>
      <c r="X146" s="346"/>
      <c r="Y146" s="346"/>
      <c r="Z146" s="346"/>
    </row>
    <row r="147" spans="3:26" ht="14.25" customHeight="1" x14ac:dyDescent="0.2">
      <c r="C147" s="346"/>
      <c r="D147" s="346"/>
      <c r="E147" s="346"/>
      <c r="F147" s="346"/>
      <c r="G147" s="346"/>
      <c r="H147" s="346"/>
      <c r="I147" s="346"/>
      <c r="J147" s="346"/>
      <c r="K147" s="346"/>
      <c r="L147" s="346"/>
      <c r="M147" s="346"/>
      <c r="N147" s="346"/>
      <c r="O147" s="346"/>
      <c r="P147" s="346"/>
      <c r="Q147" s="346"/>
      <c r="R147" s="346"/>
      <c r="S147" s="346"/>
      <c r="T147" s="346"/>
      <c r="U147" s="346"/>
      <c r="V147" s="346"/>
      <c r="W147" s="346"/>
      <c r="X147" s="346"/>
      <c r="Y147" s="346"/>
      <c r="Z147" s="346"/>
    </row>
    <row r="148" spans="3:26" ht="14.25" customHeight="1" x14ac:dyDescent="0.2">
      <c r="C148" s="346"/>
      <c r="D148" s="346"/>
      <c r="E148" s="346"/>
      <c r="F148" s="346"/>
      <c r="G148" s="346"/>
      <c r="H148" s="346"/>
      <c r="I148" s="346"/>
      <c r="J148" s="346"/>
      <c r="K148" s="346"/>
      <c r="L148" s="346"/>
      <c r="M148" s="346"/>
      <c r="N148" s="346"/>
      <c r="O148" s="346"/>
      <c r="P148" s="346"/>
      <c r="Q148" s="346"/>
      <c r="R148" s="346"/>
      <c r="S148" s="346"/>
      <c r="T148" s="346"/>
      <c r="U148" s="346"/>
      <c r="V148" s="346"/>
      <c r="W148" s="346"/>
      <c r="X148" s="346"/>
      <c r="Y148" s="346"/>
      <c r="Z148" s="346"/>
    </row>
    <row r="149" spans="3:26" ht="14.25" customHeight="1" x14ac:dyDescent="0.2">
      <c r="C149" s="346"/>
      <c r="D149" s="346"/>
      <c r="E149" s="346"/>
      <c r="F149" s="346"/>
      <c r="G149" s="346"/>
      <c r="H149" s="346"/>
      <c r="I149" s="346"/>
      <c r="J149" s="346"/>
      <c r="K149" s="346"/>
      <c r="L149" s="346"/>
      <c r="M149" s="346"/>
      <c r="N149" s="346"/>
      <c r="O149" s="346"/>
      <c r="P149" s="346"/>
      <c r="Q149" s="346"/>
      <c r="R149" s="346"/>
      <c r="S149" s="346"/>
      <c r="T149" s="346"/>
      <c r="U149" s="346"/>
      <c r="V149" s="346"/>
      <c r="W149" s="346"/>
      <c r="X149" s="346"/>
      <c r="Y149" s="346"/>
      <c r="Z149" s="346"/>
    </row>
    <row r="150" spans="3:26" ht="14.25" customHeight="1" x14ac:dyDescent="0.2">
      <c r="C150" s="346"/>
      <c r="D150" s="346"/>
      <c r="E150" s="346"/>
      <c r="F150" s="346"/>
      <c r="G150" s="346"/>
      <c r="H150" s="346"/>
      <c r="I150" s="346"/>
      <c r="J150" s="346"/>
      <c r="K150" s="346"/>
      <c r="L150" s="346"/>
      <c r="M150" s="346"/>
      <c r="N150" s="346"/>
      <c r="O150" s="346"/>
      <c r="P150" s="346"/>
      <c r="Q150" s="346"/>
      <c r="R150" s="346"/>
      <c r="S150" s="346"/>
      <c r="T150" s="346"/>
      <c r="U150" s="346"/>
      <c r="V150" s="346"/>
      <c r="W150" s="346"/>
      <c r="X150" s="346"/>
      <c r="Y150" s="346"/>
      <c r="Z150" s="346"/>
    </row>
    <row r="151" spans="3:26" ht="14.25" customHeight="1" x14ac:dyDescent="0.2">
      <c r="C151" s="346"/>
      <c r="D151" s="346"/>
      <c r="E151" s="346"/>
      <c r="F151" s="346"/>
      <c r="G151" s="346"/>
      <c r="H151" s="346"/>
      <c r="I151" s="346"/>
      <c r="J151" s="346"/>
      <c r="K151" s="346"/>
      <c r="L151" s="346"/>
      <c r="M151" s="346"/>
      <c r="N151" s="346"/>
      <c r="O151" s="346"/>
      <c r="P151" s="346"/>
      <c r="Q151" s="346"/>
      <c r="R151" s="346"/>
      <c r="S151" s="346"/>
      <c r="T151" s="346"/>
      <c r="U151" s="346"/>
      <c r="V151" s="346"/>
      <c r="W151" s="346"/>
      <c r="X151" s="346"/>
      <c r="Y151" s="346"/>
      <c r="Z151" s="346"/>
    </row>
    <row r="152" spans="3:26" ht="14.25" customHeight="1" x14ac:dyDescent="0.2">
      <c r="C152" s="346"/>
      <c r="D152" s="346"/>
      <c r="E152" s="346"/>
      <c r="F152" s="346"/>
      <c r="G152" s="346"/>
      <c r="H152" s="346"/>
      <c r="I152" s="346"/>
      <c r="J152" s="346"/>
      <c r="K152" s="346"/>
      <c r="L152" s="346"/>
      <c r="M152" s="346"/>
      <c r="N152" s="346"/>
      <c r="O152" s="346"/>
      <c r="P152" s="346"/>
      <c r="Q152" s="346"/>
      <c r="R152" s="346"/>
      <c r="S152" s="346"/>
      <c r="T152" s="346"/>
      <c r="U152" s="346"/>
      <c r="V152" s="346"/>
      <c r="W152" s="346"/>
      <c r="X152" s="346"/>
      <c r="Y152" s="346"/>
      <c r="Z152" s="346"/>
    </row>
    <row r="153" spans="3:26" ht="14.25" customHeight="1" x14ac:dyDescent="0.2">
      <c r="C153" s="346"/>
      <c r="D153" s="346"/>
      <c r="E153" s="346"/>
      <c r="F153" s="346"/>
      <c r="G153" s="346"/>
      <c r="H153" s="346"/>
      <c r="I153" s="346"/>
      <c r="J153" s="346"/>
      <c r="K153" s="346"/>
      <c r="L153" s="346"/>
      <c r="M153" s="346"/>
      <c r="N153" s="346"/>
      <c r="O153" s="346"/>
      <c r="P153" s="346"/>
      <c r="Q153" s="346"/>
      <c r="R153" s="346"/>
      <c r="S153" s="346"/>
      <c r="T153" s="346"/>
      <c r="U153" s="346"/>
      <c r="V153" s="346"/>
      <c r="W153" s="346"/>
      <c r="X153" s="346"/>
      <c r="Y153" s="346"/>
      <c r="Z153" s="346"/>
    </row>
    <row r="154" spans="3:26" ht="14.25" customHeight="1" x14ac:dyDescent="0.2">
      <c r="C154" s="346"/>
      <c r="D154" s="346"/>
      <c r="E154" s="346"/>
      <c r="F154" s="346"/>
      <c r="G154" s="346"/>
      <c r="H154" s="346"/>
      <c r="I154" s="346"/>
      <c r="J154" s="346"/>
      <c r="K154" s="346"/>
      <c r="L154" s="346"/>
      <c r="M154" s="346"/>
      <c r="N154" s="346"/>
      <c r="O154" s="346"/>
      <c r="P154" s="346"/>
      <c r="Q154" s="346"/>
      <c r="R154" s="346"/>
      <c r="S154" s="346"/>
      <c r="T154" s="346"/>
      <c r="U154" s="346"/>
      <c r="V154" s="346"/>
      <c r="W154" s="346"/>
      <c r="X154" s="346"/>
      <c r="Y154" s="346"/>
      <c r="Z154" s="346"/>
    </row>
    <row r="155" spans="3:26" ht="14.25" customHeight="1" x14ac:dyDescent="0.2">
      <c r="C155" s="346"/>
      <c r="D155" s="346"/>
      <c r="E155" s="346"/>
      <c r="F155" s="346"/>
      <c r="G155" s="346"/>
      <c r="H155" s="346"/>
      <c r="I155" s="346"/>
      <c r="J155" s="346"/>
      <c r="K155" s="346"/>
      <c r="L155" s="346"/>
      <c r="M155" s="346"/>
      <c r="N155" s="346"/>
      <c r="O155" s="346"/>
      <c r="P155" s="346"/>
      <c r="Q155" s="346"/>
      <c r="R155" s="346"/>
      <c r="S155" s="346"/>
      <c r="T155" s="346"/>
      <c r="U155" s="346"/>
      <c r="V155" s="346"/>
      <c r="W155" s="346"/>
      <c r="X155" s="346"/>
      <c r="Y155" s="346"/>
      <c r="Z155" s="346"/>
    </row>
    <row r="156" spans="3:26" ht="14.25" customHeight="1" x14ac:dyDescent="0.2">
      <c r="C156" s="346"/>
      <c r="D156" s="346"/>
      <c r="E156" s="346"/>
      <c r="F156" s="346"/>
      <c r="G156" s="346"/>
      <c r="H156" s="346"/>
      <c r="I156" s="346"/>
      <c r="J156" s="346"/>
      <c r="K156" s="346"/>
      <c r="L156" s="346"/>
      <c r="M156" s="346"/>
      <c r="N156" s="346"/>
      <c r="O156" s="346"/>
      <c r="P156" s="346"/>
      <c r="Q156" s="346"/>
      <c r="R156" s="346"/>
      <c r="S156" s="346"/>
      <c r="T156" s="346"/>
      <c r="U156" s="346"/>
      <c r="V156" s="346"/>
      <c r="W156" s="346"/>
      <c r="X156" s="346"/>
      <c r="Y156" s="346"/>
      <c r="Z156" s="346"/>
    </row>
    <row r="157" spans="3:26" ht="14.25" customHeight="1" x14ac:dyDescent="0.2">
      <c r="C157" s="346"/>
      <c r="D157" s="346"/>
      <c r="E157" s="346"/>
      <c r="F157" s="346"/>
      <c r="G157" s="346"/>
      <c r="H157" s="346"/>
      <c r="I157" s="346"/>
      <c r="J157" s="346"/>
      <c r="K157" s="346"/>
      <c r="L157" s="346"/>
      <c r="M157" s="346"/>
      <c r="N157" s="346"/>
      <c r="O157" s="346"/>
      <c r="P157" s="346"/>
      <c r="Q157" s="346"/>
      <c r="R157" s="346"/>
      <c r="S157" s="346"/>
      <c r="T157" s="346"/>
      <c r="U157" s="346"/>
      <c r="V157" s="346"/>
      <c r="W157" s="346"/>
      <c r="X157" s="346"/>
      <c r="Y157" s="346"/>
      <c r="Z157" s="346"/>
    </row>
    <row r="158" spans="3:26" ht="14.25" customHeight="1" x14ac:dyDescent="0.2">
      <c r="C158" s="346"/>
      <c r="D158" s="346"/>
      <c r="E158" s="346"/>
      <c r="F158" s="346"/>
      <c r="G158" s="346"/>
      <c r="H158" s="346"/>
      <c r="I158" s="346"/>
      <c r="J158" s="346"/>
      <c r="K158" s="346"/>
      <c r="L158" s="346"/>
      <c r="M158" s="346"/>
      <c r="N158" s="346"/>
      <c r="O158" s="346"/>
      <c r="P158" s="346"/>
      <c r="Q158" s="346"/>
      <c r="R158" s="346"/>
      <c r="S158" s="346"/>
      <c r="T158" s="346"/>
      <c r="U158" s="346"/>
      <c r="V158" s="346"/>
      <c r="W158" s="346"/>
      <c r="X158" s="346"/>
      <c r="Y158" s="346"/>
      <c r="Z158" s="346"/>
    </row>
    <row r="159" spans="3:26" ht="14.25" customHeight="1" x14ac:dyDescent="0.2">
      <c r="C159" s="346"/>
      <c r="D159" s="346"/>
      <c r="E159" s="346"/>
      <c r="F159" s="346"/>
      <c r="G159" s="346"/>
      <c r="H159" s="346"/>
      <c r="I159" s="346"/>
      <c r="J159" s="346"/>
      <c r="K159" s="346"/>
      <c r="L159" s="346"/>
      <c r="M159" s="346"/>
      <c r="N159" s="346"/>
      <c r="O159" s="346"/>
      <c r="P159" s="346"/>
      <c r="Q159" s="346"/>
      <c r="R159" s="346"/>
      <c r="S159" s="346"/>
      <c r="T159" s="346"/>
      <c r="U159" s="346"/>
      <c r="V159" s="346"/>
      <c r="W159" s="346"/>
      <c r="X159" s="346"/>
      <c r="Y159" s="346"/>
      <c r="Z159" s="346"/>
    </row>
    <row r="160" spans="3:26" ht="14.25" customHeight="1" x14ac:dyDescent="0.2">
      <c r="C160" s="346"/>
      <c r="D160" s="346"/>
      <c r="E160" s="346"/>
      <c r="F160" s="346"/>
      <c r="G160" s="346"/>
      <c r="H160" s="346"/>
      <c r="I160" s="346"/>
      <c r="J160" s="346"/>
      <c r="K160" s="346"/>
      <c r="L160" s="346"/>
      <c r="M160" s="346"/>
      <c r="N160" s="346"/>
      <c r="O160" s="346"/>
      <c r="P160" s="346"/>
      <c r="Q160" s="346"/>
      <c r="R160" s="346"/>
      <c r="S160" s="346"/>
      <c r="T160" s="346"/>
      <c r="U160" s="346"/>
      <c r="V160" s="346"/>
      <c r="W160" s="346"/>
      <c r="X160" s="346"/>
      <c r="Y160" s="346"/>
      <c r="Z160" s="346"/>
    </row>
    <row r="161" spans="3:26" ht="14.25" customHeight="1" x14ac:dyDescent="0.2">
      <c r="C161" s="346"/>
      <c r="D161" s="346"/>
      <c r="E161" s="346"/>
      <c r="F161" s="346"/>
      <c r="G161" s="346"/>
      <c r="H161" s="346"/>
      <c r="I161" s="346"/>
      <c r="J161" s="346"/>
      <c r="K161" s="346"/>
      <c r="L161" s="346"/>
      <c r="M161" s="346"/>
      <c r="N161" s="346"/>
      <c r="O161" s="346"/>
      <c r="P161" s="346"/>
      <c r="Q161" s="346"/>
      <c r="R161" s="346"/>
      <c r="S161" s="346"/>
      <c r="T161" s="346"/>
      <c r="U161" s="346"/>
      <c r="V161" s="346"/>
      <c r="W161" s="346"/>
      <c r="X161" s="346"/>
      <c r="Y161" s="346"/>
      <c r="Z161" s="346"/>
    </row>
    <row r="162" spans="3:26" ht="14.25" customHeight="1" x14ac:dyDescent="0.2">
      <c r="C162" s="346"/>
      <c r="D162" s="346"/>
      <c r="E162" s="346"/>
      <c r="F162" s="346"/>
      <c r="G162" s="346"/>
      <c r="H162" s="346"/>
      <c r="I162" s="346"/>
      <c r="J162" s="346"/>
      <c r="K162" s="346"/>
      <c r="L162" s="346"/>
      <c r="M162" s="346"/>
      <c r="N162" s="346"/>
      <c r="O162" s="346"/>
      <c r="P162" s="346"/>
      <c r="Q162" s="346"/>
      <c r="R162" s="346"/>
      <c r="S162" s="346"/>
      <c r="T162" s="346"/>
      <c r="U162" s="346"/>
      <c r="V162" s="346"/>
      <c r="W162" s="346"/>
      <c r="X162" s="346"/>
      <c r="Y162" s="346"/>
      <c r="Z162" s="346"/>
    </row>
    <row r="163" spans="3:26" ht="14.25" customHeight="1" x14ac:dyDescent="0.2">
      <c r="C163" s="346"/>
      <c r="D163" s="346"/>
      <c r="E163" s="346"/>
      <c r="F163" s="346"/>
      <c r="G163" s="346"/>
      <c r="H163" s="346"/>
      <c r="I163" s="346"/>
      <c r="J163" s="346"/>
      <c r="K163" s="346"/>
      <c r="L163" s="346"/>
      <c r="M163" s="346"/>
      <c r="N163" s="346"/>
      <c r="O163" s="346"/>
      <c r="P163" s="346"/>
      <c r="Q163" s="346"/>
      <c r="R163" s="346"/>
      <c r="S163" s="346"/>
      <c r="T163" s="346"/>
      <c r="U163" s="346"/>
      <c r="V163" s="346"/>
      <c r="W163" s="346"/>
      <c r="X163" s="346"/>
      <c r="Y163" s="346"/>
      <c r="Z163" s="346"/>
    </row>
    <row r="164" spans="3:26" ht="14.25" customHeight="1" x14ac:dyDescent="0.2">
      <c r="C164" s="346"/>
      <c r="D164" s="346"/>
      <c r="E164" s="346"/>
      <c r="F164" s="346"/>
      <c r="G164" s="346"/>
      <c r="H164" s="346"/>
      <c r="I164" s="346"/>
      <c r="J164" s="346"/>
      <c r="K164" s="346"/>
      <c r="L164" s="346"/>
      <c r="M164" s="346"/>
      <c r="N164" s="346"/>
      <c r="O164" s="346"/>
      <c r="P164" s="346"/>
      <c r="Q164" s="346"/>
      <c r="R164" s="346"/>
      <c r="S164" s="346"/>
      <c r="T164" s="346"/>
      <c r="U164" s="346"/>
      <c r="V164" s="346"/>
      <c r="W164" s="346"/>
      <c r="X164" s="346"/>
      <c r="Y164" s="346"/>
      <c r="Z164" s="346"/>
    </row>
    <row r="165" spans="3:26" ht="14.25" customHeight="1" x14ac:dyDescent="0.2">
      <c r="C165" s="346"/>
      <c r="D165" s="346"/>
      <c r="E165" s="346"/>
      <c r="F165" s="346"/>
      <c r="G165" s="346"/>
      <c r="H165" s="346"/>
      <c r="I165" s="346"/>
      <c r="J165" s="346"/>
      <c r="K165" s="346"/>
      <c r="L165" s="346"/>
      <c r="M165" s="346"/>
      <c r="N165" s="346"/>
      <c r="O165" s="346"/>
      <c r="P165" s="346"/>
      <c r="Q165" s="346"/>
      <c r="R165" s="346"/>
      <c r="S165" s="346"/>
      <c r="T165" s="346"/>
      <c r="U165" s="346"/>
      <c r="V165" s="346"/>
      <c r="W165" s="346"/>
      <c r="X165" s="346"/>
      <c r="Y165" s="346"/>
      <c r="Z165" s="346"/>
    </row>
    <row r="166" spans="3:26" ht="14.25" customHeight="1" x14ac:dyDescent="0.2">
      <c r="C166" s="346"/>
      <c r="D166" s="346"/>
      <c r="E166" s="346"/>
      <c r="F166" s="346"/>
      <c r="G166" s="346"/>
      <c r="H166" s="346"/>
      <c r="I166" s="346"/>
      <c r="J166" s="346"/>
      <c r="K166" s="346"/>
      <c r="L166" s="346"/>
      <c r="M166" s="346"/>
      <c r="N166" s="346"/>
      <c r="O166" s="346"/>
      <c r="P166" s="346"/>
      <c r="Q166" s="346"/>
      <c r="R166" s="346"/>
      <c r="S166" s="346"/>
      <c r="T166" s="346"/>
      <c r="U166" s="346"/>
      <c r="V166" s="346"/>
      <c r="W166" s="346"/>
      <c r="X166" s="346"/>
      <c r="Y166" s="346"/>
      <c r="Z166" s="346"/>
    </row>
    <row r="167" spans="3:26" ht="14.25" customHeight="1" x14ac:dyDescent="0.2">
      <c r="C167" s="346"/>
      <c r="D167" s="346"/>
      <c r="E167" s="346"/>
      <c r="F167" s="346"/>
      <c r="G167" s="346"/>
      <c r="H167" s="346"/>
      <c r="I167" s="346"/>
      <c r="J167" s="346"/>
      <c r="K167" s="346"/>
      <c r="L167" s="346"/>
      <c r="M167" s="346"/>
      <c r="N167" s="346"/>
      <c r="O167" s="346"/>
      <c r="P167" s="346"/>
      <c r="Q167" s="346"/>
      <c r="R167" s="346"/>
      <c r="S167" s="346"/>
      <c r="T167" s="346"/>
      <c r="U167" s="346"/>
      <c r="V167" s="346"/>
      <c r="W167" s="346"/>
      <c r="X167" s="346"/>
      <c r="Y167" s="346"/>
      <c r="Z167" s="346"/>
    </row>
    <row r="168" spans="3:26" ht="14.25" customHeight="1" x14ac:dyDescent="0.2">
      <c r="C168" s="346"/>
      <c r="D168" s="346"/>
      <c r="E168" s="346"/>
      <c r="F168" s="346"/>
      <c r="G168" s="346"/>
      <c r="H168" s="346"/>
      <c r="I168" s="346"/>
      <c r="J168" s="346"/>
      <c r="K168" s="346"/>
      <c r="L168" s="346"/>
      <c r="M168" s="346"/>
      <c r="N168" s="346"/>
      <c r="O168" s="346"/>
      <c r="P168" s="346"/>
      <c r="Q168" s="346"/>
      <c r="R168" s="346"/>
      <c r="S168" s="346"/>
      <c r="T168" s="346"/>
      <c r="U168" s="346"/>
      <c r="V168" s="346"/>
      <c r="W168" s="346"/>
      <c r="X168" s="346"/>
      <c r="Y168" s="346"/>
      <c r="Z168" s="346"/>
    </row>
    <row r="169" spans="3:26" ht="14.25" customHeight="1" x14ac:dyDescent="0.2">
      <c r="C169" s="346"/>
      <c r="D169" s="346"/>
      <c r="E169" s="346"/>
      <c r="F169" s="346"/>
      <c r="G169" s="346"/>
      <c r="H169" s="346"/>
      <c r="I169" s="346"/>
      <c r="J169" s="346"/>
      <c r="K169" s="346"/>
      <c r="L169" s="346"/>
      <c r="M169" s="346"/>
      <c r="N169" s="346"/>
      <c r="O169" s="346"/>
      <c r="P169" s="346"/>
      <c r="Q169" s="346"/>
      <c r="R169" s="346"/>
      <c r="S169" s="346"/>
      <c r="T169" s="346"/>
      <c r="U169" s="346"/>
      <c r="V169" s="346"/>
      <c r="W169" s="346"/>
      <c r="X169" s="346"/>
      <c r="Y169" s="346"/>
      <c r="Z169" s="346"/>
    </row>
    <row r="170" spans="3:26" ht="14.25" customHeight="1" x14ac:dyDescent="0.2">
      <c r="C170" s="346"/>
      <c r="D170" s="346"/>
      <c r="E170" s="346"/>
      <c r="F170" s="346"/>
      <c r="G170" s="346"/>
      <c r="H170" s="346"/>
      <c r="I170" s="346"/>
      <c r="J170" s="346"/>
      <c r="K170" s="346"/>
      <c r="L170" s="346"/>
      <c r="M170" s="346"/>
      <c r="N170" s="346"/>
      <c r="O170" s="346"/>
      <c r="P170" s="346"/>
      <c r="Q170" s="346"/>
      <c r="R170" s="346"/>
      <c r="S170" s="346"/>
      <c r="T170" s="346"/>
      <c r="U170" s="346"/>
      <c r="V170" s="346"/>
      <c r="W170" s="346"/>
      <c r="X170" s="346"/>
      <c r="Y170" s="346"/>
      <c r="Z170" s="346"/>
    </row>
    <row r="171" spans="3:26" ht="14.25" customHeight="1" x14ac:dyDescent="0.2">
      <c r="C171" s="346"/>
      <c r="D171" s="346"/>
      <c r="E171" s="346"/>
      <c r="F171" s="346"/>
      <c r="G171" s="346"/>
      <c r="H171" s="346"/>
      <c r="I171" s="346"/>
      <c r="J171" s="346"/>
      <c r="K171" s="346"/>
      <c r="L171" s="346"/>
      <c r="M171" s="346"/>
      <c r="N171" s="346"/>
      <c r="O171" s="346"/>
      <c r="P171" s="346"/>
      <c r="Q171" s="346"/>
      <c r="R171" s="346"/>
      <c r="S171" s="346"/>
      <c r="T171" s="346"/>
      <c r="U171" s="346"/>
      <c r="V171" s="346"/>
      <c r="W171" s="346"/>
      <c r="X171" s="346"/>
      <c r="Y171" s="346"/>
      <c r="Z171" s="346"/>
    </row>
    <row r="172" spans="3:26" ht="14.25" customHeight="1" x14ac:dyDescent="0.2">
      <c r="C172" s="346"/>
      <c r="D172" s="346"/>
      <c r="E172" s="346"/>
      <c r="F172" s="346"/>
      <c r="G172" s="346"/>
      <c r="H172" s="346"/>
      <c r="I172" s="346"/>
      <c r="J172" s="346"/>
      <c r="K172" s="346"/>
      <c r="L172" s="346"/>
      <c r="M172" s="346"/>
      <c r="N172" s="346"/>
      <c r="O172" s="346"/>
      <c r="P172" s="346"/>
      <c r="Q172" s="346"/>
      <c r="R172" s="346"/>
      <c r="S172" s="346"/>
      <c r="T172" s="346"/>
      <c r="U172" s="346"/>
      <c r="V172" s="346"/>
      <c r="W172" s="346"/>
      <c r="X172" s="346"/>
      <c r="Y172" s="346"/>
      <c r="Z172" s="346"/>
    </row>
    <row r="173" spans="3:26" ht="14.25" customHeight="1" x14ac:dyDescent="0.2">
      <c r="C173" s="346"/>
      <c r="D173" s="346"/>
      <c r="E173" s="346"/>
      <c r="F173" s="346"/>
      <c r="G173" s="346"/>
      <c r="H173" s="346"/>
      <c r="I173" s="346"/>
      <c r="J173" s="346"/>
      <c r="K173" s="346"/>
      <c r="L173" s="346"/>
      <c r="M173" s="346"/>
      <c r="N173" s="346"/>
      <c r="O173" s="346"/>
      <c r="P173" s="346"/>
      <c r="Q173" s="346"/>
      <c r="R173" s="346"/>
      <c r="S173" s="346"/>
      <c r="T173" s="346"/>
      <c r="U173" s="346"/>
      <c r="V173" s="346"/>
      <c r="W173" s="346"/>
      <c r="X173" s="346"/>
      <c r="Y173" s="346"/>
      <c r="Z173" s="346"/>
    </row>
    <row r="174" spans="3:26" ht="14.25" customHeight="1" x14ac:dyDescent="0.2">
      <c r="C174" s="346"/>
      <c r="D174" s="346"/>
      <c r="E174" s="346"/>
      <c r="F174" s="346"/>
      <c r="G174" s="346"/>
      <c r="H174" s="346"/>
      <c r="I174" s="346"/>
      <c r="J174" s="346"/>
      <c r="K174" s="346"/>
      <c r="L174" s="346"/>
      <c r="M174" s="346"/>
      <c r="N174" s="346"/>
      <c r="O174" s="346"/>
      <c r="P174" s="346"/>
      <c r="Q174" s="346"/>
      <c r="R174" s="346"/>
      <c r="S174" s="346"/>
      <c r="T174" s="346"/>
      <c r="U174" s="346"/>
      <c r="V174" s="346"/>
      <c r="W174" s="346"/>
      <c r="X174" s="346"/>
      <c r="Y174" s="346"/>
      <c r="Z174" s="346"/>
    </row>
    <row r="175" spans="3:26" ht="14.25" customHeight="1" x14ac:dyDescent="0.2">
      <c r="C175" s="346"/>
      <c r="D175" s="346"/>
      <c r="E175" s="346"/>
      <c r="F175" s="346"/>
      <c r="G175" s="346"/>
      <c r="H175" s="346"/>
      <c r="I175" s="346"/>
      <c r="J175" s="346"/>
      <c r="K175" s="346"/>
      <c r="L175" s="346"/>
      <c r="M175" s="346"/>
      <c r="N175" s="346"/>
      <c r="O175" s="346"/>
      <c r="P175" s="346"/>
      <c r="Q175" s="346"/>
      <c r="R175" s="346"/>
      <c r="S175" s="346"/>
      <c r="T175" s="346"/>
      <c r="U175" s="346"/>
      <c r="V175" s="346"/>
      <c r="W175" s="346"/>
      <c r="X175" s="346"/>
      <c r="Y175" s="346"/>
      <c r="Z175" s="346"/>
    </row>
    <row r="176" spans="3:26" ht="14.25" customHeight="1" x14ac:dyDescent="0.2">
      <c r="C176" s="346"/>
      <c r="D176" s="346"/>
      <c r="E176" s="346"/>
      <c r="F176" s="346"/>
      <c r="G176" s="346"/>
      <c r="H176" s="346"/>
      <c r="I176" s="346"/>
      <c r="J176" s="346"/>
      <c r="K176" s="346"/>
      <c r="L176" s="346"/>
      <c r="M176" s="346"/>
      <c r="N176" s="346"/>
      <c r="O176" s="346"/>
      <c r="P176" s="346"/>
      <c r="Q176" s="346"/>
      <c r="R176" s="346"/>
      <c r="S176" s="346"/>
      <c r="T176" s="346"/>
      <c r="U176" s="346"/>
      <c r="V176" s="346"/>
      <c r="W176" s="346"/>
      <c r="X176" s="346"/>
      <c r="Y176" s="346"/>
      <c r="Z176" s="346"/>
    </row>
    <row r="177" spans="3:26" ht="14.25" customHeight="1" x14ac:dyDescent="0.2">
      <c r="C177" s="346"/>
      <c r="D177" s="346"/>
      <c r="E177" s="346"/>
      <c r="F177" s="346"/>
      <c r="G177" s="346"/>
      <c r="H177" s="346"/>
      <c r="I177" s="346"/>
      <c r="J177" s="346"/>
      <c r="K177" s="346"/>
      <c r="L177" s="346"/>
      <c r="M177" s="346"/>
      <c r="N177" s="346"/>
      <c r="O177" s="346"/>
      <c r="P177" s="346"/>
      <c r="Q177" s="346"/>
      <c r="R177" s="346"/>
      <c r="S177" s="346"/>
      <c r="T177" s="346"/>
      <c r="U177" s="346"/>
      <c r="V177" s="346"/>
      <c r="W177" s="346"/>
      <c r="X177" s="346"/>
      <c r="Y177" s="346"/>
      <c r="Z177" s="346"/>
    </row>
    <row r="178" spans="3:26" ht="14.25" customHeight="1" x14ac:dyDescent="0.2">
      <c r="C178" s="346"/>
      <c r="D178" s="346"/>
      <c r="E178" s="346"/>
      <c r="F178" s="346"/>
      <c r="G178" s="346"/>
      <c r="H178" s="346"/>
      <c r="I178" s="346"/>
      <c r="J178" s="346"/>
      <c r="K178" s="346"/>
      <c r="L178" s="346"/>
      <c r="M178" s="346"/>
      <c r="N178" s="346"/>
      <c r="O178" s="346"/>
      <c r="P178" s="346"/>
      <c r="Q178" s="346"/>
      <c r="R178" s="346"/>
      <c r="S178" s="346"/>
      <c r="T178" s="346"/>
      <c r="U178" s="346"/>
      <c r="V178" s="346"/>
      <c r="W178" s="346"/>
      <c r="X178" s="346"/>
      <c r="Y178" s="346"/>
      <c r="Z178" s="346"/>
    </row>
    <row r="179" spans="3:26" ht="14.25" customHeight="1" x14ac:dyDescent="0.2">
      <c r="C179" s="346"/>
      <c r="D179" s="346"/>
      <c r="E179" s="346"/>
      <c r="F179" s="346"/>
      <c r="G179" s="346"/>
      <c r="H179" s="346"/>
      <c r="I179" s="346"/>
      <c r="J179" s="346"/>
      <c r="K179" s="346"/>
      <c r="L179" s="346"/>
      <c r="M179" s="346"/>
      <c r="N179" s="346"/>
      <c r="O179" s="346"/>
      <c r="P179" s="346"/>
      <c r="Q179" s="346"/>
      <c r="R179" s="346"/>
      <c r="S179" s="346"/>
      <c r="T179" s="346"/>
      <c r="U179" s="346"/>
      <c r="V179" s="346"/>
      <c r="W179" s="346"/>
      <c r="X179" s="346"/>
      <c r="Y179" s="346"/>
      <c r="Z179" s="346"/>
    </row>
    <row r="180" spans="3:26" ht="14.25" customHeight="1" x14ac:dyDescent="0.2">
      <c r="C180" s="346"/>
      <c r="D180" s="346"/>
      <c r="E180" s="346"/>
      <c r="F180" s="346"/>
      <c r="G180" s="346"/>
      <c r="H180" s="346"/>
      <c r="I180" s="346"/>
      <c r="J180" s="346"/>
      <c r="K180" s="346"/>
      <c r="L180" s="346"/>
      <c r="M180" s="346"/>
      <c r="N180" s="346"/>
      <c r="O180" s="346"/>
      <c r="P180" s="346"/>
      <c r="Q180" s="346"/>
      <c r="R180" s="346"/>
      <c r="S180" s="346"/>
      <c r="T180" s="346"/>
      <c r="U180" s="346"/>
      <c r="V180" s="346"/>
      <c r="W180" s="346"/>
      <c r="X180" s="346"/>
      <c r="Y180" s="346"/>
      <c r="Z180" s="346"/>
    </row>
    <row r="181" spans="3:26" ht="14.25" customHeight="1" x14ac:dyDescent="0.2">
      <c r="C181" s="346"/>
      <c r="D181" s="346"/>
      <c r="E181" s="346"/>
      <c r="F181" s="346"/>
      <c r="G181" s="346"/>
      <c r="H181" s="346"/>
      <c r="I181" s="346"/>
      <c r="J181" s="346"/>
      <c r="K181" s="346"/>
      <c r="L181" s="346"/>
      <c r="M181" s="346"/>
      <c r="N181" s="346"/>
      <c r="O181" s="346"/>
      <c r="P181" s="346"/>
      <c r="Q181" s="346"/>
      <c r="R181" s="346"/>
      <c r="S181" s="346"/>
      <c r="T181" s="346"/>
      <c r="U181" s="346"/>
      <c r="V181" s="346"/>
      <c r="W181" s="346"/>
      <c r="X181" s="346"/>
      <c r="Y181" s="346"/>
      <c r="Z181" s="346"/>
    </row>
    <row r="182" spans="3:26" ht="14.25" customHeight="1" x14ac:dyDescent="0.2">
      <c r="C182" s="346"/>
      <c r="D182" s="346"/>
      <c r="E182" s="346"/>
      <c r="F182" s="346"/>
      <c r="G182" s="346"/>
      <c r="H182" s="346"/>
      <c r="I182" s="346"/>
      <c r="J182" s="346"/>
      <c r="K182" s="346"/>
      <c r="L182" s="346"/>
      <c r="M182" s="346"/>
      <c r="N182" s="346"/>
      <c r="O182" s="346"/>
      <c r="P182" s="346"/>
      <c r="Q182" s="346"/>
      <c r="R182" s="346"/>
      <c r="S182" s="346"/>
      <c r="T182" s="346"/>
      <c r="U182" s="346"/>
      <c r="V182" s="346"/>
      <c r="W182" s="346"/>
      <c r="X182" s="346"/>
      <c r="Y182" s="346"/>
      <c r="Z182" s="346"/>
    </row>
    <row r="183" spans="3:26" ht="14.25" customHeight="1" x14ac:dyDescent="0.2">
      <c r="C183" s="346"/>
      <c r="D183" s="346"/>
      <c r="E183" s="346"/>
      <c r="F183" s="346"/>
      <c r="G183" s="346"/>
      <c r="H183" s="346"/>
      <c r="I183" s="346"/>
      <c r="J183" s="346"/>
      <c r="K183" s="346"/>
      <c r="L183" s="346"/>
      <c r="M183" s="346"/>
      <c r="N183" s="346"/>
      <c r="O183" s="346"/>
      <c r="P183" s="346"/>
      <c r="Q183" s="346"/>
      <c r="R183" s="346"/>
      <c r="S183" s="346"/>
      <c r="T183" s="346"/>
      <c r="U183" s="346"/>
      <c r="V183" s="346"/>
      <c r="W183" s="346"/>
      <c r="X183" s="346"/>
      <c r="Y183" s="346"/>
      <c r="Z183" s="346"/>
    </row>
    <row r="184" spans="3:26" ht="14.25" customHeight="1" x14ac:dyDescent="0.2">
      <c r="C184" s="346"/>
      <c r="D184" s="346"/>
      <c r="E184" s="346"/>
      <c r="F184" s="346"/>
      <c r="G184" s="346"/>
      <c r="H184" s="346"/>
      <c r="I184" s="346"/>
      <c r="J184" s="346"/>
      <c r="K184" s="346"/>
      <c r="L184" s="346"/>
      <c r="M184" s="346"/>
      <c r="N184" s="346"/>
      <c r="O184" s="346"/>
      <c r="P184" s="346"/>
      <c r="Q184" s="346"/>
      <c r="R184" s="346"/>
      <c r="S184" s="346"/>
      <c r="T184" s="346"/>
      <c r="U184" s="346"/>
      <c r="V184" s="346"/>
      <c r="W184" s="346"/>
      <c r="X184" s="346"/>
      <c r="Y184" s="346"/>
      <c r="Z184" s="346"/>
    </row>
    <row r="185" spans="3:26" ht="14.25" customHeight="1" x14ac:dyDescent="0.2">
      <c r="C185" s="346"/>
      <c r="D185" s="346"/>
      <c r="E185" s="346"/>
      <c r="F185" s="346"/>
      <c r="G185" s="346"/>
      <c r="H185" s="346"/>
      <c r="I185" s="346"/>
      <c r="J185" s="346"/>
      <c r="K185" s="346"/>
      <c r="L185" s="346"/>
      <c r="M185" s="346"/>
      <c r="N185" s="346"/>
      <c r="O185" s="346"/>
      <c r="P185" s="346"/>
      <c r="Q185" s="346"/>
      <c r="R185" s="346"/>
      <c r="S185" s="346"/>
      <c r="T185" s="346"/>
      <c r="U185" s="346"/>
      <c r="V185" s="346"/>
      <c r="W185" s="346"/>
      <c r="X185" s="346"/>
      <c r="Y185" s="346"/>
      <c r="Z185" s="346"/>
    </row>
    <row r="186" spans="3:26" ht="14.25" customHeight="1" x14ac:dyDescent="0.2">
      <c r="C186" s="346"/>
      <c r="D186" s="346"/>
      <c r="E186" s="346"/>
      <c r="F186" s="346"/>
      <c r="G186" s="346"/>
      <c r="H186" s="346"/>
      <c r="I186" s="346"/>
      <c r="J186" s="346"/>
      <c r="K186" s="346"/>
      <c r="L186" s="346"/>
      <c r="M186" s="346"/>
      <c r="N186" s="346"/>
      <c r="O186" s="346"/>
      <c r="P186" s="346"/>
      <c r="Q186" s="346"/>
      <c r="R186" s="346"/>
      <c r="S186" s="346"/>
      <c r="T186" s="346"/>
      <c r="U186" s="346"/>
      <c r="V186" s="346"/>
      <c r="W186" s="346"/>
      <c r="X186" s="346"/>
      <c r="Y186" s="346"/>
      <c r="Z186" s="346"/>
    </row>
    <row r="187" spans="3:26" ht="14.25" customHeight="1" x14ac:dyDescent="0.2">
      <c r="C187" s="346"/>
      <c r="D187" s="346"/>
      <c r="E187" s="346"/>
      <c r="F187" s="346"/>
      <c r="G187" s="346"/>
      <c r="H187" s="346"/>
      <c r="I187" s="346"/>
      <c r="J187" s="346"/>
      <c r="K187" s="346"/>
      <c r="L187" s="346"/>
      <c r="M187" s="346"/>
      <c r="N187" s="346"/>
      <c r="O187" s="346"/>
      <c r="P187" s="346"/>
      <c r="Q187" s="346"/>
      <c r="R187" s="346"/>
      <c r="S187" s="346"/>
      <c r="T187" s="346"/>
      <c r="U187" s="346"/>
      <c r="V187" s="346"/>
      <c r="W187" s="346"/>
      <c r="X187" s="346"/>
      <c r="Y187" s="346"/>
      <c r="Z187" s="346"/>
    </row>
    <row r="188" spans="3:26" ht="14.25" customHeight="1" x14ac:dyDescent="0.2">
      <c r="C188" s="346"/>
      <c r="D188" s="346"/>
      <c r="E188" s="346"/>
      <c r="F188" s="346"/>
      <c r="G188" s="346"/>
      <c r="H188" s="346"/>
      <c r="I188" s="346"/>
      <c r="J188" s="346"/>
      <c r="K188" s="346"/>
      <c r="L188" s="346"/>
      <c r="M188" s="346"/>
      <c r="N188" s="346"/>
      <c r="O188" s="346"/>
      <c r="P188" s="346"/>
      <c r="Q188" s="346"/>
      <c r="R188" s="346"/>
      <c r="S188" s="346"/>
      <c r="T188" s="346"/>
      <c r="U188" s="346"/>
      <c r="V188" s="346"/>
      <c r="W188" s="346"/>
      <c r="X188" s="346"/>
      <c r="Y188" s="346"/>
      <c r="Z188" s="346"/>
    </row>
    <row r="189" spans="3:26" ht="14.25" customHeight="1" x14ac:dyDescent="0.2">
      <c r="C189" s="346"/>
      <c r="D189" s="346"/>
      <c r="E189" s="346"/>
      <c r="F189" s="346"/>
      <c r="G189" s="346"/>
      <c r="H189" s="346"/>
      <c r="I189" s="346"/>
      <c r="J189" s="346"/>
      <c r="K189" s="346"/>
      <c r="L189" s="346"/>
      <c r="M189" s="346"/>
      <c r="N189" s="346"/>
      <c r="O189" s="346"/>
      <c r="P189" s="346"/>
      <c r="Q189" s="346"/>
      <c r="R189" s="346"/>
      <c r="S189" s="346"/>
      <c r="T189" s="346"/>
      <c r="U189" s="346"/>
      <c r="V189" s="346"/>
      <c r="W189" s="346"/>
      <c r="X189" s="346"/>
      <c r="Y189" s="346"/>
      <c r="Z189" s="346"/>
    </row>
    <row r="190" spans="3:26" ht="14.25" customHeight="1" x14ac:dyDescent="0.2">
      <c r="C190" s="346"/>
      <c r="D190" s="346"/>
      <c r="E190" s="346"/>
      <c r="F190" s="346"/>
      <c r="G190" s="346"/>
      <c r="H190" s="346"/>
      <c r="I190" s="346"/>
      <c r="J190" s="346"/>
      <c r="K190" s="346"/>
      <c r="L190" s="346"/>
      <c r="M190" s="346"/>
      <c r="N190" s="346"/>
      <c r="O190" s="346"/>
      <c r="P190" s="346"/>
      <c r="Q190" s="346"/>
      <c r="R190" s="346"/>
      <c r="S190" s="346"/>
      <c r="T190" s="346"/>
      <c r="U190" s="346"/>
      <c r="V190" s="346"/>
      <c r="W190" s="346"/>
      <c r="X190" s="346"/>
      <c r="Y190" s="346"/>
      <c r="Z190" s="346"/>
    </row>
    <row r="191" spans="3:26" ht="14.25" customHeight="1" x14ac:dyDescent="0.2">
      <c r="C191" s="346"/>
      <c r="D191" s="346"/>
      <c r="E191" s="346"/>
      <c r="F191" s="346"/>
      <c r="G191" s="346"/>
      <c r="H191" s="346"/>
      <c r="I191" s="346"/>
      <c r="J191" s="346"/>
      <c r="K191" s="346"/>
      <c r="L191" s="346"/>
      <c r="M191" s="346"/>
      <c r="N191" s="346"/>
      <c r="O191" s="346"/>
      <c r="P191" s="346"/>
      <c r="Q191" s="346"/>
      <c r="R191" s="346"/>
      <c r="S191" s="346"/>
      <c r="T191" s="346"/>
      <c r="U191" s="346"/>
      <c r="V191" s="346"/>
      <c r="W191" s="346"/>
      <c r="X191" s="346"/>
      <c r="Y191" s="346"/>
      <c r="Z191" s="346"/>
    </row>
    <row r="192" spans="3:26" ht="14.25" customHeight="1" x14ac:dyDescent="0.2">
      <c r="C192" s="346"/>
      <c r="D192" s="346"/>
      <c r="E192" s="346"/>
      <c r="F192" s="346"/>
      <c r="G192" s="346"/>
      <c r="H192" s="346"/>
      <c r="I192" s="346"/>
      <c r="J192" s="346"/>
      <c r="K192" s="346"/>
      <c r="L192" s="346"/>
      <c r="M192" s="346"/>
      <c r="N192" s="346"/>
      <c r="O192" s="346"/>
      <c r="P192" s="346"/>
      <c r="Q192" s="346"/>
      <c r="R192" s="346"/>
      <c r="S192" s="346"/>
      <c r="T192" s="346"/>
      <c r="U192" s="346"/>
      <c r="V192" s="346"/>
      <c r="W192" s="346"/>
      <c r="X192" s="346"/>
      <c r="Y192" s="346"/>
      <c r="Z192" s="346"/>
    </row>
    <row r="193" spans="3:26" ht="14.25" customHeight="1" x14ac:dyDescent="0.2">
      <c r="C193" s="346"/>
      <c r="D193" s="346"/>
      <c r="E193" s="346"/>
      <c r="F193" s="346"/>
      <c r="G193" s="346"/>
      <c r="H193" s="346"/>
      <c r="I193" s="346"/>
      <c r="J193" s="346"/>
      <c r="K193" s="346"/>
      <c r="L193" s="346"/>
      <c r="M193" s="346"/>
      <c r="N193" s="346"/>
      <c r="O193" s="346"/>
      <c r="P193" s="346"/>
      <c r="Q193" s="346"/>
      <c r="R193" s="346"/>
      <c r="S193" s="346"/>
      <c r="T193" s="346"/>
      <c r="U193" s="346"/>
      <c r="V193" s="346"/>
      <c r="W193" s="346"/>
      <c r="X193" s="346"/>
      <c r="Y193" s="346"/>
      <c r="Z193" s="346"/>
    </row>
    <row r="194" spans="3:26" ht="14.25" customHeight="1" x14ac:dyDescent="0.2">
      <c r="C194" s="346"/>
      <c r="D194" s="346"/>
      <c r="E194" s="346"/>
      <c r="F194" s="346"/>
      <c r="G194" s="346"/>
      <c r="H194" s="346"/>
      <c r="I194" s="346"/>
      <c r="J194" s="346"/>
      <c r="K194" s="346"/>
      <c r="L194" s="346"/>
      <c r="M194" s="346"/>
      <c r="N194" s="346"/>
      <c r="O194" s="346"/>
      <c r="P194" s="346"/>
      <c r="Q194" s="346"/>
      <c r="R194" s="346"/>
      <c r="S194" s="346"/>
      <c r="T194" s="346"/>
      <c r="U194" s="346"/>
      <c r="V194" s="346"/>
      <c r="W194" s="346"/>
      <c r="X194" s="346"/>
      <c r="Y194" s="346"/>
      <c r="Z194" s="346"/>
    </row>
    <row r="195" spans="3:26" ht="14.25" customHeight="1" x14ac:dyDescent="0.2">
      <c r="C195" s="346"/>
      <c r="D195" s="346"/>
      <c r="E195" s="346"/>
      <c r="F195" s="346"/>
      <c r="G195" s="346"/>
      <c r="H195" s="346"/>
      <c r="I195" s="346"/>
      <c r="J195" s="346"/>
      <c r="K195" s="346"/>
      <c r="L195" s="346"/>
      <c r="M195" s="346"/>
      <c r="N195" s="346"/>
      <c r="O195" s="346"/>
      <c r="P195" s="346"/>
      <c r="Q195" s="346"/>
      <c r="R195" s="346"/>
      <c r="S195" s="346"/>
      <c r="T195" s="346"/>
      <c r="U195" s="346"/>
      <c r="V195" s="346"/>
      <c r="W195" s="346"/>
      <c r="X195" s="346"/>
      <c r="Y195" s="346"/>
      <c r="Z195" s="346"/>
    </row>
    <row r="196" spans="3:26" ht="14.25" customHeight="1" x14ac:dyDescent="0.2">
      <c r="C196" s="346"/>
      <c r="D196" s="346"/>
      <c r="E196" s="346"/>
      <c r="F196" s="346"/>
      <c r="G196" s="346"/>
      <c r="H196" s="346"/>
      <c r="I196" s="346"/>
      <c r="J196" s="346"/>
      <c r="K196" s="346"/>
      <c r="L196" s="346"/>
      <c r="M196" s="346"/>
      <c r="N196" s="346"/>
      <c r="O196" s="346"/>
      <c r="P196" s="346"/>
      <c r="Q196" s="346"/>
      <c r="R196" s="346"/>
      <c r="S196" s="346"/>
      <c r="T196" s="346"/>
      <c r="U196" s="346"/>
      <c r="V196" s="346"/>
      <c r="W196" s="346"/>
      <c r="X196" s="346"/>
      <c r="Y196" s="346"/>
      <c r="Z196" s="346"/>
    </row>
    <row r="197" spans="3:26" ht="14.25" customHeight="1" x14ac:dyDescent="0.2">
      <c r="C197" s="346"/>
      <c r="D197" s="346"/>
      <c r="E197" s="346"/>
      <c r="F197" s="346"/>
      <c r="G197" s="346"/>
      <c r="H197" s="346"/>
      <c r="I197" s="346"/>
      <c r="J197" s="346"/>
      <c r="K197" s="346"/>
      <c r="L197" s="346"/>
      <c r="M197" s="346"/>
      <c r="N197" s="346"/>
      <c r="O197" s="346"/>
      <c r="P197" s="346"/>
      <c r="Q197" s="346"/>
      <c r="R197" s="346"/>
      <c r="S197" s="346"/>
      <c r="T197" s="346"/>
      <c r="U197" s="346"/>
      <c r="V197" s="346"/>
      <c r="W197" s="346"/>
      <c r="X197" s="346"/>
      <c r="Y197" s="346"/>
      <c r="Z197" s="346"/>
    </row>
    <row r="198" spans="3:26" ht="14.25" customHeight="1" x14ac:dyDescent="0.2">
      <c r="C198" s="346"/>
      <c r="D198" s="346"/>
      <c r="E198" s="346"/>
      <c r="F198" s="346"/>
      <c r="G198" s="346"/>
      <c r="H198" s="346"/>
      <c r="I198" s="346"/>
      <c r="J198" s="346"/>
      <c r="K198" s="346"/>
      <c r="L198" s="346"/>
      <c r="M198" s="346"/>
      <c r="N198" s="346"/>
      <c r="O198" s="346"/>
      <c r="P198" s="346"/>
      <c r="Q198" s="346"/>
      <c r="R198" s="346"/>
      <c r="S198" s="346"/>
      <c r="T198" s="346"/>
      <c r="U198" s="346"/>
      <c r="V198" s="346"/>
      <c r="W198" s="346"/>
      <c r="X198" s="346"/>
      <c r="Y198" s="346"/>
      <c r="Z198" s="346"/>
    </row>
    <row r="199" spans="3:26" ht="14.25" customHeight="1" x14ac:dyDescent="0.2">
      <c r="C199" s="346"/>
      <c r="D199" s="346"/>
      <c r="E199" s="346"/>
      <c r="F199" s="346"/>
      <c r="G199" s="346"/>
      <c r="H199" s="346"/>
      <c r="I199" s="346"/>
      <c r="J199" s="346"/>
      <c r="K199" s="346"/>
      <c r="L199" s="346"/>
      <c r="M199" s="346"/>
      <c r="N199" s="346"/>
      <c r="O199" s="346"/>
      <c r="P199" s="346"/>
      <c r="Q199" s="346"/>
      <c r="R199" s="346"/>
      <c r="S199" s="346"/>
      <c r="T199" s="346"/>
      <c r="U199" s="346"/>
      <c r="V199" s="346"/>
      <c r="W199" s="346"/>
      <c r="X199" s="346"/>
      <c r="Y199" s="346"/>
      <c r="Z199" s="346"/>
    </row>
    <row r="200" spans="3:26" ht="14.25" customHeight="1" x14ac:dyDescent="0.2">
      <c r="C200" s="346"/>
      <c r="D200" s="346"/>
      <c r="E200" s="346"/>
      <c r="F200" s="346"/>
      <c r="G200" s="346"/>
      <c r="H200" s="346"/>
      <c r="I200" s="346"/>
      <c r="J200" s="346"/>
      <c r="K200" s="346"/>
      <c r="L200" s="346"/>
      <c r="M200" s="346"/>
      <c r="N200" s="346"/>
      <c r="O200" s="346"/>
      <c r="P200" s="346"/>
      <c r="Q200" s="346"/>
      <c r="R200" s="346"/>
      <c r="S200" s="346"/>
      <c r="T200" s="346"/>
      <c r="U200" s="346"/>
      <c r="V200" s="346"/>
      <c r="W200" s="346"/>
      <c r="X200" s="346"/>
      <c r="Y200" s="346"/>
      <c r="Z200" s="346"/>
    </row>
    <row r="201" spans="3:26" ht="14.25" customHeight="1" x14ac:dyDescent="0.2">
      <c r="C201" s="346"/>
      <c r="D201" s="346"/>
      <c r="E201" s="346"/>
      <c r="F201" s="346"/>
      <c r="G201" s="346"/>
      <c r="H201" s="346"/>
      <c r="I201" s="346"/>
      <c r="J201" s="346"/>
      <c r="K201" s="346"/>
      <c r="L201" s="346"/>
      <c r="M201" s="346"/>
      <c r="N201" s="346"/>
      <c r="O201" s="346"/>
      <c r="P201" s="346"/>
      <c r="Q201" s="346"/>
      <c r="R201" s="346"/>
      <c r="S201" s="346"/>
      <c r="T201" s="346"/>
      <c r="U201" s="346"/>
      <c r="V201" s="346"/>
      <c r="W201" s="346"/>
      <c r="X201" s="346"/>
      <c r="Y201" s="346"/>
      <c r="Z201" s="346"/>
    </row>
    <row r="202" spans="3:26" ht="14.25" customHeight="1" x14ac:dyDescent="0.2">
      <c r="C202" s="346"/>
      <c r="D202" s="346"/>
      <c r="E202" s="346"/>
      <c r="F202" s="346"/>
      <c r="G202" s="346"/>
      <c r="H202" s="346"/>
      <c r="I202" s="346"/>
      <c r="J202" s="346"/>
      <c r="K202" s="346"/>
      <c r="L202" s="346"/>
      <c r="M202" s="346"/>
      <c r="N202" s="346"/>
      <c r="O202" s="346"/>
      <c r="P202" s="346"/>
      <c r="Q202" s="346"/>
      <c r="R202" s="346"/>
      <c r="S202" s="346"/>
      <c r="T202" s="346"/>
      <c r="U202" s="346"/>
      <c r="V202" s="346"/>
      <c r="W202" s="346"/>
      <c r="X202" s="346"/>
      <c r="Y202" s="346"/>
      <c r="Z202" s="346"/>
    </row>
    <row r="203" spans="3:26" ht="14.25" customHeight="1" x14ac:dyDescent="0.2">
      <c r="C203" s="346"/>
      <c r="D203" s="346"/>
      <c r="E203" s="346"/>
      <c r="F203" s="346"/>
      <c r="G203" s="346"/>
      <c r="H203" s="346"/>
      <c r="I203" s="346"/>
      <c r="J203" s="346"/>
      <c r="K203" s="346"/>
      <c r="L203" s="346"/>
      <c r="M203" s="346"/>
      <c r="N203" s="346"/>
      <c r="O203" s="346"/>
      <c r="P203" s="346"/>
      <c r="Q203" s="346"/>
      <c r="R203" s="346"/>
      <c r="S203" s="346"/>
      <c r="T203" s="346"/>
      <c r="U203" s="346"/>
      <c r="V203" s="346"/>
      <c r="W203" s="346"/>
      <c r="X203" s="346"/>
      <c r="Y203" s="346"/>
      <c r="Z203" s="346"/>
    </row>
    <row r="204" spans="3:26" ht="14.25" customHeight="1" x14ac:dyDescent="0.2">
      <c r="C204" s="346"/>
      <c r="D204" s="346"/>
      <c r="E204" s="346"/>
      <c r="F204" s="346"/>
      <c r="G204" s="346"/>
      <c r="H204" s="346"/>
      <c r="I204" s="346"/>
      <c r="J204" s="346"/>
      <c r="K204" s="346"/>
      <c r="L204" s="346"/>
      <c r="M204" s="346"/>
      <c r="N204" s="346"/>
      <c r="O204" s="346"/>
      <c r="P204" s="346"/>
      <c r="Q204" s="346"/>
      <c r="R204" s="346"/>
      <c r="S204" s="346"/>
      <c r="T204" s="346"/>
      <c r="U204" s="346"/>
      <c r="V204" s="346"/>
      <c r="W204" s="346"/>
      <c r="X204" s="346"/>
      <c r="Y204" s="346"/>
      <c r="Z204" s="346"/>
    </row>
    <row r="205" spans="3:26" ht="14.25" customHeight="1" x14ac:dyDescent="0.2">
      <c r="C205" s="346"/>
      <c r="D205" s="346"/>
      <c r="E205" s="346"/>
      <c r="F205" s="346"/>
      <c r="G205" s="346"/>
      <c r="H205" s="346"/>
      <c r="I205" s="346"/>
      <c r="J205" s="346"/>
      <c r="K205" s="346"/>
      <c r="L205" s="346"/>
      <c r="M205" s="346"/>
      <c r="N205" s="346"/>
      <c r="O205" s="346"/>
      <c r="P205" s="346"/>
      <c r="Q205" s="346"/>
      <c r="R205" s="346"/>
      <c r="S205" s="346"/>
      <c r="T205" s="346"/>
      <c r="U205" s="346"/>
      <c r="V205" s="346"/>
      <c r="W205" s="346"/>
      <c r="X205" s="346"/>
      <c r="Y205" s="346"/>
      <c r="Z205" s="346"/>
    </row>
    <row r="206" spans="3:26" ht="14.25" customHeight="1" x14ac:dyDescent="0.2">
      <c r="C206" s="346"/>
      <c r="D206" s="346"/>
      <c r="E206" s="346"/>
      <c r="F206" s="346"/>
      <c r="G206" s="346"/>
      <c r="H206" s="346"/>
      <c r="I206" s="346"/>
      <c r="J206" s="346"/>
      <c r="K206" s="346"/>
      <c r="L206" s="346"/>
      <c r="M206" s="346"/>
      <c r="N206" s="346"/>
      <c r="O206" s="346"/>
      <c r="P206" s="346"/>
      <c r="Q206" s="346"/>
      <c r="R206" s="346"/>
      <c r="S206" s="346"/>
      <c r="T206" s="346"/>
      <c r="U206" s="346"/>
      <c r="V206" s="346"/>
      <c r="W206" s="346"/>
      <c r="X206" s="346"/>
      <c r="Y206" s="346"/>
      <c r="Z206" s="346"/>
    </row>
    <row r="207" spans="3:26" ht="14.25" customHeight="1" x14ac:dyDescent="0.2">
      <c r="C207" s="346"/>
      <c r="D207" s="346"/>
      <c r="E207" s="346"/>
      <c r="F207" s="346"/>
      <c r="G207" s="346"/>
      <c r="H207" s="346"/>
      <c r="I207" s="346"/>
      <c r="J207" s="346"/>
      <c r="K207" s="346"/>
      <c r="L207" s="346"/>
      <c r="M207" s="346"/>
      <c r="N207" s="346"/>
      <c r="O207" s="346"/>
      <c r="P207" s="346"/>
      <c r="Q207" s="346"/>
      <c r="R207" s="346"/>
      <c r="S207" s="346"/>
      <c r="T207" s="346"/>
      <c r="U207" s="346"/>
      <c r="V207" s="346"/>
      <c r="W207" s="346"/>
      <c r="X207" s="346"/>
      <c r="Y207" s="346"/>
      <c r="Z207" s="346"/>
    </row>
    <row r="208" spans="3:26" ht="14.25" customHeight="1" x14ac:dyDescent="0.2">
      <c r="C208" s="346"/>
      <c r="D208" s="346"/>
      <c r="E208" s="346"/>
      <c r="F208" s="346"/>
      <c r="G208" s="346"/>
      <c r="H208" s="346"/>
      <c r="I208" s="346"/>
      <c r="J208" s="346"/>
      <c r="K208" s="346"/>
      <c r="L208" s="346"/>
      <c r="M208" s="346"/>
      <c r="N208" s="346"/>
      <c r="O208" s="346"/>
      <c r="P208" s="346"/>
      <c r="Q208" s="346"/>
      <c r="R208" s="346"/>
      <c r="S208" s="346"/>
      <c r="T208" s="346"/>
      <c r="U208" s="346"/>
      <c r="V208" s="346"/>
      <c r="W208" s="346"/>
      <c r="X208" s="346"/>
      <c r="Y208" s="346"/>
      <c r="Z208" s="346"/>
    </row>
    <row r="209" spans="3:26" ht="14.25" customHeight="1" x14ac:dyDescent="0.2">
      <c r="C209" s="346"/>
      <c r="D209" s="346"/>
      <c r="E209" s="346"/>
      <c r="F209" s="346"/>
      <c r="G209" s="346"/>
      <c r="H209" s="346"/>
      <c r="I209" s="346"/>
      <c r="J209" s="346"/>
      <c r="K209" s="346"/>
      <c r="L209" s="346"/>
      <c r="M209" s="346"/>
      <c r="N209" s="346"/>
      <c r="O209" s="346"/>
      <c r="P209" s="346"/>
      <c r="Q209" s="346"/>
      <c r="R209" s="346"/>
      <c r="S209" s="346"/>
      <c r="T209" s="346"/>
      <c r="U209" s="346"/>
      <c r="V209" s="346"/>
      <c r="W209" s="346"/>
      <c r="X209" s="346"/>
      <c r="Y209" s="346"/>
      <c r="Z209" s="346"/>
    </row>
    <row r="210" spans="3:26" ht="14.25" customHeight="1" x14ac:dyDescent="0.2">
      <c r="C210" s="346"/>
      <c r="D210" s="346"/>
      <c r="E210" s="346"/>
      <c r="F210" s="346"/>
      <c r="G210" s="346"/>
      <c r="H210" s="346"/>
      <c r="I210" s="346"/>
      <c r="J210" s="346"/>
      <c r="K210" s="346"/>
      <c r="L210" s="346"/>
      <c r="M210" s="346"/>
      <c r="N210" s="346"/>
      <c r="O210" s="346"/>
      <c r="P210" s="346"/>
      <c r="Q210" s="346"/>
      <c r="R210" s="346"/>
      <c r="S210" s="346"/>
      <c r="T210" s="346"/>
      <c r="U210" s="346"/>
      <c r="V210" s="346"/>
      <c r="W210" s="346"/>
      <c r="X210" s="346"/>
      <c r="Y210" s="346"/>
      <c r="Z210" s="346"/>
    </row>
    <row r="211" spans="3:26" ht="14.25" customHeight="1" x14ac:dyDescent="0.2">
      <c r="C211" s="346"/>
      <c r="D211" s="346"/>
      <c r="E211" s="346"/>
      <c r="F211" s="346"/>
      <c r="G211" s="346"/>
      <c r="H211" s="346"/>
      <c r="I211" s="346"/>
      <c r="J211" s="346"/>
      <c r="K211" s="346"/>
      <c r="L211" s="346"/>
      <c r="M211" s="346"/>
      <c r="N211" s="346"/>
      <c r="O211" s="346"/>
      <c r="P211" s="346"/>
      <c r="Q211" s="346"/>
      <c r="R211" s="346"/>
      <c r="S211" s="346"/>
      <c r="T211" s="346"/>
      <c r="U211" s="346"/>
      <c r="V211" s="346"/>
      <c r="W211" s="346"/>
      <c r="X211" s="346"/>
      <c r="Y211" s="346"/>
      <c r="Z211" s="346"/>
    </row>
    <row r="212" spans="3:26" ht="14.25" customHeight="1" x14ac:dyDescent="0.2">
      <c r="C212" s="346"/>
      <c r="D212" s="346"/>
      <c r="E212" s="346"/>
      <c r="F212" s="346"/>
      <c r="G212" s="346"/>
      <c r="H212" s="346"/>
      <c r="I212" s="346"/>
      <c r="J212" s="346"/>
      <c r="K212" s="346"/>
      <c r="L212" s="346"/>
      <c r="M212" s="346"/>
      <c r="N212" s="346"/>
      <c r="O212" s="346"/>
      <c r="P212" s="346"/>
      <c r="Q212" s="346"/>
      <c r="R212" s="346"/>
      <c r="S212" s="346"/>
      <c r="T212" s="346"/>
      <c r="U212" s="346"/>
      <c r="V212" s="346"/>
      <c r="W212" s="346"/>
      <c r="X212" s="346"/>
      <c r="Y212" s="346"/>
      <c r="Z212" s="346"/>
    </row>
    <row r="213" spans="3:26" ht="14.25" customHeight="1" x14ac:dyDescent="0.2">
      <c r="C213" s="346"/>
      <c r="D213" s="346"/>
      <c r="E213" s="346"/>
      <c r="F213" s="346"/>
      <c r="G213" s="346"/>
      <c r="H213" s="346"/>
      <c r="I213" s="346"/>
      <c r="J213" s="346"/>
      <c r="K213" s="346"/>
      <c r="L213" s="346"/>
      <c r="M213" s="346"/>
      <c r="N213" s="346"/>
      <c r="O213" s="346"/>
      <c r="P213" s="346"/>
      <c r="Q213" s="346"/>
      <c r="R213" s="346"/>
      <c r="S213" s="346"/>
      <c r="T213" s="346"/>
      <c r="U213" s="346"/>
      <c r="V213" s="346"/>
      <c r="W213" s="346"/>
      <c r="X213" s="346"/>
      <c r="Y213" s="346"/>
      <c r="Z213" s="346"/>
    </row>
    <row r="214" spans="3:26" ht="14.25" customHeight="1" x14ac:dyDescent="0.2">
      <c r="C214" s="346"/>
      <c r="D214" s="346"/>
      <c r="E214" s="346"/>
      <c r="F214" s="346"/>
      <c r="G214" s="346"/>
      <c r="H214" s="346"/>
      <c r="I214" s="346"/>
      <c r="J214" s="346"/>
      <c r="K214" s="346"/>
      <c r="L214" s="346"/>
      <c r="M214" s="346"/>
      <c r="N214" s="346"/>
      <c r="O214" s="346"/>
      <c r="P214" s="346"/>
      <c r="Q214" s="346"/>
      <c r="R214" s="346"/>
      <c r="S214" s="346"/>
      <c r="T214" s="346"/>
      <c r="U214" s="346"/>
      <c r="V214" s="346"/>
      <c r="W214" s="346"/>
      <c r="X214" s="346"/>
      <c r="Y214" s="346"/>
      <c r="Z214" s="346"/>
    </row>
    <row r="215" spans="3:26" ht="14.25" customHeight="1" x14ac:dyDescent="0.2">
      <c r="C215" s="346"/>
      <c r="D215" s="346"/>
      <c r="E215" s="346"/>
      <c r="F215" s="346"/>
      <c r="G215" s="346"/>
      <c r="H215" s="346"/>
      <c r="I215" s="346"/>
      <c r="J215" s="346"/>
      <c r="K215" s="346"/>
      <c r="L215" s="346"/>
      <c r="M215" s="346"/>
      <c r="N215" s="346"/>
      <c r="O215" s="346"/>
      <c r="P215" s="346"/>
      <c r="Q215" s="346"/>
      <c r="R215" s="346"/>
      <c r="S215" s="346"/>
      <c r="T215" s="346"/>
      <c r="U215" s="346"/>
      <c r="V215" s="346"/>
      <c r="W215" s="346"/>
      <c r="X215" s="346"/>
      <c r="Y215" s="346"/>
      <c r="Z215" s="346"/>
    </row>
    <row r="216" spans="3:26" ht="14.25" customHeight="1" x14ac:dyDescent="0.2">
      <c r="C216" s="346"/>
      <c r="D216" s="346"/>
      <c r="E216" s="346"/>
      <c r="F216" s="346"/>
      <c r="G216" s="346"/>
      <c r="H216" s="346"/>
      <c r="I216" s="346"/>
      <c r="J216" s="346"/>
      <c r="K216" s="346"/>
      <c r="L216" s="346"/>
      <c r="M216" s="346"/>
      <c r="N216" s="346"/>
      <c r="O216" s="346"/>
      <c r="P216" s="346"/>
      <c r="Q216" s="346"/>
      <c r="R216" s="346"/>
      <c r="S216" s="346"/>
      <c r="T216" s="346"/>
      <c r="U216" s="346"/>
      <c r="V216" s="346"/>
      <c r="W216" s="346"/>
      <c r="X216" s="346"/>
      <c r="Y216" s="346"/>
      <c r="Z216" s="346"/>
    </row>
    <row r="217" spans="3:26" ht="14.25" customHeight="1" x14ac:dyDescent="0.2">
      <c r="C217" s="346"/>
      <c r="D217" s="346"/>
      <c r="E217" s="346"/>
      <c r="F217" s="346"/>
      <c r="G217" s="346"/>
      <c r="H217" s="346"/>
      <c r="I217" s="346"/>
      <c r="J217" s="346"/>
      <c r="K217" s="346"/>
      <c r="L217" s="346"/>
      <c r="M217" s="346"/>
      <c r="N217" s="346"/>
      <c r="O217" s="346"/>
      <c r="P217" s="346"/>
      <c r="Q217" s="346"/>
      <c r="R217" s="346"/>
      <c r="S217" s="346"/>
      <c r="T217" s="346"/>
      <c r="U217" s="346"/>
      <c r="V217" s="346"/>
      <c r="W217" s="346"/>
      <c r="X217" s="346"/>
      <c r="Y217" s="346"/>
      <c r="Z217" s="346"/>
    </row>
    <row r="218" spans="3:26" ht="14.25" customHeight="1" x14ac:dyDescent="0.2">
      <c r="C218" s="346"/>
      <c r="D218" s="346"/>
      <c r="E218" s="346"/>
      <c r="F218" s="346"/>
      <c r="G218" s="346"/>
      <c r="H218" s="346"/>
      <c r="I218" s="346"/>
      <c r="J218" s="346"/>
      <c r="K218" s="346"/>
      <c r="L218" s="346"/>
      <c r="M218" s="346"/>
      <c r="N218" s="346"/>
      <c r="O218" s="346"/>
      <c r="P218" s="346"/>
      <c r="Q218" s="346"/>
      <c r="R218" s="346"/>
      <c r="S218" s="346"/>
      <c r="T218" s="346"/>
      <c r="U218" s="346"/>
      <c r="V218" s="346"/>
      <c r="W218" s="346"/>
      <c r="X218" s="346"/>
      <c r="Y218" s="346"/>
      <c r="Z218" s="346"/>
    </row>
    <row r="219" spans="3:26" ht="14.25" customHeight="1" x14ac:dyDescent="0.2">
      <c r="C219" s="346"/>
      <c r="D219" s="346"/>
      <c r="E219" s="346"/>
      <c r="F219" s="346"/>
      <c r="G219" s="346"/>
      <c r="H219" s="346"/>
      <c r="I219" s="346"/>
      <c r="J219" s="346"/>
      <c r="K219" s="346"/>
      <c r="L219" s="346"/>
      <c r="M219" s="346"/>
      <c r="N219" s="346"/>
      <c r="O219" s="346"/>
      <c r="P219" s="346"/>
      <c r="Q219" s="346"/>
      <c r="R219" s="346"/>
      <c r="S219" s="346"/>
      <c r="T219" s="346"/>
      <c r="U219" s="346"/>
      <c r="V219" s="346"/>
      <c r="W219" s="346"/>
      <c r="X219" s="346"/>
      <c r="Y219" s="346"/>
      <c r="Z219" s="346"/>
    </row>
    <row r="220" spans="3:26" ht="14.25" customHeight="1" x14ac:dyDescent="0.2">
      <c r="C220" s="346"/>
      <c r="D220" s="346"/>
      <c r="E220" s="346"/>
      <c r="F220" s="346"/>
      <c r="G220" s="346"/>
      <c r="H220" s="346"/>
      <c r="I220" s="346"/>
      <c r="J220" s="346"/>
      <c r="K220" s="346"/>
      <c r="L220" s="346"/>
      <c r="M220" s="346"/>
      <c r="N220" s="346"/>
      <c r="O220" s="346"/>
      <c r="P220" s="346"/>
      <c r="Q220" s="346"/>
      <c r="R220" s="346"/>
      <c r="S220" s="346"/>
      <c r="T220" s="346"/>
      <c r="U220" s="346"/>
      <c r="V220" s="346"/>
      <c r="W220" s="346"/>
      <c r="X220" s="346"/>
      <c r="Y220" s="346"/>
      <c r="Z220" s="346"/>
    </row>
    <row r="221" spans="3:26" ht="14.25" customHeight="1" x14ac:dyDescent="0.2">
      <c r="C221" s="346"/>
      <c r="D221" s="346"/>
      <c r="E221" s="346"/>
      <c r="F221" s="346"/>
      <c r="G221" s="346"/>
      <c r="H221" s="346"/>
      <c r="I221" s="346"/>
      <c r="J221" s="346"/>
      <c r="K221" s="346"/>
      <c r="L221" s="346"/>
      <c r="M221" s="346"/>
      <c r="N221" s="346"/>
      <c r="O221" s="346"/>
      <c r="P221" s="346"/>
      <c r="Q221" s="346"/>
      <c r="R221" s="346"/>
      <c r="S221" s="346"/>
      <c r="T221" s="346"/>
      <c r="U221" s="346"/>
      <c r="V221" s="346"/>
      <c r="W221" s="346"/>
      <c r="X221" s="346"/>
      <c r="Y221" s="346"/>
      <c r="Z221" s="346"/>
    </row>
    <row r="222" spans="3:26" ht="14.25" customHeight="1" x14ac:dyDescent="0.2">
      <c r="C222" s="346"/>
      <c r="D222" s="346"/>
      <c r="E222" s="346"/>
      <c r="F222" s="346"/>
      <c r="G222" s="346"/>
      <c r="H222" s="346"/>
      <c r="I222" s="346"/>
      <c r="J222" s="346"/>
      <c r="K222" s="346"/>
      <c r="L222" s="346"/>
      <c r="M222" s="346"/>
      <c r="N222" s="346"/>
      <c r="O222" s="346"/>
      <c r="P222" s="346"/>
      <c r="Q222" s="346"/>
      <c r="R222" s="346"/>
      <c r="S222" s="346"/>
      <c r="T222" s="346"/>
      <c r="U222" s="346"/>
      <c r="V222" s="346"/>
      <c r="W222" s="346"/>
      <c r="X222" s="346"/>
      <c r="Y222" s="346"/>
      <c r="Z222" s="346"/>
    </row>
    <row r="223" spans="3:26" ht="14.25" customHeight="1" x14ac:dyDescent="0.2">
      <c r="C223" s="346"/>
      <c r="D223" s="346"/>
      <c r="E223" s="346"/>
      <c r="F223" s="346"/>
      <c r="G223" s="346"/>
      <c r="H223" s="346"/>
      <c r="I223" s="346"/>
      <c r="J223" s="346"/>
      <c r="K223" s="346"/>
      <c r="L223" s="346"/>
      <c r="M223" s="346"/>
      <c r="N223" s="346"/>
      <c r="O223" s="346"/>
      <c r="P223" s="346"/>
      <c r="Q223" s="346"/>
      <c r="R223" s="346"/>
      <c r="S223" s="346"/>
      <c r="T223" s="346"/>
      <c r="U223" s="346"/>
      <c r="V223" s="346"/>
      <c r="W223" s="346"/>
      <c r="X223" s="346"/>
      <c r="Y223" s="346"/>
      <c r="Z223" s="346"/>
    </row>
    <row r="224" spans="3:26" ht="14.25" customHeight="1" x14ac:dyDescent="0.2">
      <c r="C224" s="346"/>
      <c r="D224" s="346"/>
      <c r="E224" s="346"/>
      <c r="F224" s="346"/>
      <c r="G224" s="346"/>
      <c r="H224" s="346"/>
      <c r="I224" s="346"/>
      <c r="J224" s="346"/>
      <c r="K224" s="346"/>
      <c r="L224" s="346"/>
      <c r="M224" s="346"/>
      <c r="N224" s="346"/>
      <c r="O224" s="346"/>
      <c r="P224" s="346"/>
      <c r="Q224" s="346"/>
      <c r="R224" s="346"/>
      <c r="S224" s="346"/>
      <c r="T224" s="346"/>
      <c r="U224" s="346"/>
      <c r="V224" s="346"/>
      <c r="W224" s="346"/>
      <c r="X224" s="346"/>
      <c r="Y224" s="346"/>
      <c r="Z224" s="346"/>
    </row>
    <row r="225" spans="3:26" ht="14.25" customHeight="1" x14ac:dyDescent="0.2">
      <c r="C225" s="346"/>
      <c r="D225" s="346"/>
      <c r="E225" s="346"/>
      <c r="F225" s="346"/>
      <c r="G225" s="346"/>
      <c r="H225" s="346"/>
      <c r="I225" s="346"/>
      <c r="J225" s="346"/>
      <c r="K225" s="346"/>
      <c r="L225" s="346"/>
      <c r="M225" s="346"/>
      <c r="N225" s="346"/>
      <c r="O225" s="346"/>
      <c r="P225" s="346"/>
      <c r="Q225" s="346"/>
      <c r="R225" s="346"/>
      <c r="S225" s="346"/>
      <c r="T225" s="346"/>
      <c r="U225" s="346"/>
      <c r="V225" s="346"/>
      <c r="W225" s="346"/>
      <c r="X225" s="346"/>
      <c r="Y225" s="346"/>
      <c r="Z225" s="346"/>
    </row>
    <row r="226" spans="3:26" ht="14.25" customHeight="1" x14ac:dyDescent="0.2">
      <c r="C226" s="346"/>
      <c r="D226" s="346"/>
      <c r="E226" s="346"/>
      <c r="F226" s="346"/>
      <c r="G226" s="346"/>
      <c r="H226" s="346"/>
      <c r="I226" s="346"/>
      <c r="J226" s="346"/>
      <c r="K226" s="346"/>
      <c r="L226" s="346"/>
      <c r="M226" s="346"/>
      <c r="N226" s="346"/>
      <c r="O226" s="346"/>
      <c r="P226" s="346"/>
      <c r="Q226" s="346"/>
      <c r="R226" s="346"/>
      <c r="S226" s="346"/>
      <c r="T226" s="346"/>
      <c r="U226" s="346"/>
      <c r="V226" s="346"/>
      <c r="W226" s="346"/>
      <c r="X226" s="346"/>
      <c r="Y226" s="346"/>
      <c r="Z226" s="346"/>
    </row>
    <row r="227" spans="3:26" ht="14.25" customHeight="1" x14ac:dyDescent="0.2">
      <c r="C227" s="346"/>
      <c r="D227" s="346"/>
      <c r="E227" s="346"/>
      <c r="F227" s="346"/>
      <c r="G227" s="346"/>
      <c r="H227" s="346"/>
      <c r="I227" s="346"/>
      <c r="J227" s="346"/>
      <c r="K227" s="346"/>
      <c r="L227" s="346"/>
      <c r="M227" s="346"/>
      <c r="N227" s="346"/>
      <c r="O227" s="346"/>
      <c r="P227" s="346"/>
      <c r="Q227" s="346"/>
      <c r="R227" s="346"/>
      <c r="S227" s="346"/>
      <c r="T227" s="346"/>
      <c r="U227" s="346"/>
      <c r="V227" s="346"/>
      <c r="W227" s="346"/>
      <c r="X227" s="346"/>
      <c r="Y227" s="346"/>
      <c r="Z227" s="346"/>
    </row>
    <row r="228" spans="3:26" ht="14.25" customHeight="1" x14ac:dyDescent="0.2">
      <c r="C228" s="346"/>
      <c r="D228" s="346"/>
      <c r="E228" s="346"/>
      <c r="F228" s="346"/>
      <c r="G228" s="346"/>
      <c r="H228" s="346"/>
      <c r="I228" s="346"/>
      <c r="J228" s="346"/>
      <c r="K228" s="346"/>
      <c r="L228" s="346"/>
      <c r="M228" s="346"/>
      <c r="N228" s="346"/>
      <c r="O228" s="346"/>
      <c r="P228" s="346"/>
      <c r="Q228" s="346"/>
      <c r="R228" s="346"/>
      <c r="S228" s="346"/>
      <c r="T228" s="346"/>
      <c r="U228" s="346"/>
      <c r="V228" s="346"/>
      <c r="W228" s="346"/>
      <c r="X228" s="346"/>
      <c r="Y228" s="346"/>
      <c r="Z228" s="346"/>
    </row>
    <row r="229" spans="3:26" ht="14.25" customHeight="1" x14ac:dyDescent="0.2">
      <c r="C229" s="346"/>
      <c r="D229" s="346"/>
      <c r="E229" s="346"/>
      <c r="F229" s="346"/>
      <c r="G229" s="346"/>
      <c r="H229" s="346"/>
      <c r="I229" s="346"/>
      <c r="J229" s="346"/>
      <c r="K229" s="346"/>
      <c r="L229" s="346"/>
      <c r="M229" s="346"/>
      <c r="N229" s="346"/>
      <c r="O229" s="346"/>
      <c r="P229" s="346"/>
      <c r="Q229" s="346"/>
      <c r="R229" s="346"/>
      <c r="S229" s="346"/>
      <c r="T229" s="346"/>
      <c r="U229" s="346"/>
      <c r="V229" s="346"/>
      <c r="W229" s="346"/>
      <c r="X229" s="346"/>
      <c r="Y229" s="346"/>
      <c r="Z229" s="346"/>
    </row>
    <row r="230" spans="3:26" ht="14.25" customHeight="1" x14ac:dyDescent="0.2">
      <c r="C230" s="346"/>
      <c r="D230" s="346"/>
      <c r="E230" s="346"/>
      <c r="F230" s="346"/>
      <c r="G230" s="346"/>
      <c r="H230" s="346"/>
      <c r="I230" s="346"/>
      <c r="J230" s="346"/>
      <c r="K230" s="346"/>
      <c r="L230" s="346"/>
      <c r="M230" s="346"/>
      <c r="N230" s="346"/>
      <c r="O230" s="346"/>
      <c r="P230" s="346"/>
      <c r="Q230" s="346"/>
      <c r="R230" s="346"/>
      <c r="S230" s="346"/>
      <c r="T230" s="346"/>
      <c r="U230" s="346"/>
      <c r="V230" s="346"/>
      <c r="W230" s="346"/>
      <c r="X230" s="346"/>
      <c r="Y230" s="346"/>
      <c r="Z230" s="346"/>
    </row>
    <row r="231" spans="3:26" ht="14.25" customHeight="1" x14ac:dyDescent="0.2">
      <c r="C231" s="346"/>
      <c r="D231" s="346"/>
      <c r="E231" s="346"/>
      <c r="F231" s="346"/>
      <c r="G231" s="346"/>
      <c r="H231" s="346"/>
      <c r="I231" s="346"/>
      <c r="J231" s="346"/>
      <c r="K231" s="346"/>
      <c r="L231" s="346"/>
      <c r="M231" s="346"/>
      <c r="N231" s="346"/>
      <c r="O231" s="346"/>
      <c r="P231" s="346"/>
      <c r="Q231" s="346"/>
      <c r="R231" s="346"/>
      <c r="S231" s="346"/>
      <c r="T231" s="346"/>
      <c r="U231" s="346"/>
      <c r="V231" s="346"/>
      <c r="W231" s="346"/>
      <c r="X231" s="346"/>
      <c r="Y231" s="346"/>
      <c r="Z231" s="346"/>
    </row>
    <row r="232" spans="3:26" ht="14.25" customHeight="1" x14ac:dyDescent="0.2">
      <c r="C232" s="346"/>
      <c r="D232" s="346"/>
      <c r="E232" s="346"/>
      <c r="F232" s="346"/>
      <c r="G232" s="346"/>
      <c r="H232" s="346"/>
      <c r="I232" s="346"/>
      <c r="J232" s="346"/>
      <c r="K232" s="346"/>
      <c r="L232" s="346"/>
      <c r="M232" s="346"/>
      <c r="N232" s="346"/>
      <c r="O232" s="346"/>
      <c r="P232" s="346"/>
      <c r="Q232" s="346"/>
      <c r="R232" s="346"/>
      <c r="S232" s="346"/>
      <c r="T232" s="346"/>
      <c r="U232" s="346"/>
      <c r="V232" s="346"/>
      <c r="W232" s="346"/>
      <c r="X232" s="346"/>
      <c r="Y232" s="346"/>
      <c r="Z232" s="346"/>
    </row>
    <row r="233" spans="3:26" ht="14.25" customHeight="1" x14ac:dyDescent="0.2">
      <c r="C233" s="346"/>
      <c r="D233" s="346"/>
      <c r="E233" s="346"/>
      <c r="F233" s="346"/>
      <c r="G233" s="346"/>
      <c r="H233" s="346"/>
      <c r="I233" s="346"/>
      <c r="J233" s="346"/>
      <c r="K233" s="346"/>
      <c r="L233" s="346"/>
      <c r="M233" s="346"/>
      <c r="N233" s="346"/>
      <c r="O233" s="346"/>
      <c r="P233" s="346"/>
      <c r="Q233" s="346"/>
      <c r="R233" s="346"/>
      <c r="S233" s="346"/>
      <c r="T233" s="346"/>
      <c r="U233" s="346"/>
      <c r="V233" s="346"/>
      <c r="W233" s="346"/>
      <c r="X233" s="346"/>
      <c r="Y233" s="346"/>
      <c r="Z233" s="346"/>
    </row>
    <row r="234" spans="3:26" ht="14.25" customHeight="1" x14ac:dyDescent="0.2">
      <c r="C234" s="346"/>
      <c r="D234" s="346"/>
      <c r="E234" s="346"/>
      <c r="F234" s="346"/>
      <c r="G234" s="346"/>
      <c r="H234" s="346"/>
      <c r="I234" s="346"/>
      <c r="J234" s="346"/>
      <c r="K234" s="346"/>
      <c r="L234" s="346"/>
      <c r="M234" s="346"/>
      <c r="N234" s="346"/>
      <c r="O234" s="346"/>
      <c r="P234" s="346"/>
      <c r="Q234" s="346"/>
      <c r="R234" s="346"/>
      <c r="S234" s="346"/>
      <c r="T234" s="346"/>
      <c r="U234" s="346"/>
      <c r="V234" s="346"/>
      <c r="W234" s="346"/>
      <c r="X234" s="346"/>
      <c r="Y234" s="346"/>
      <c r="Z234" s="346"/>
    </row>
    <row r="235" spans="3:26" ht="14.25" customHeight="1" x14ac:dyDescent="0.2">
      <c r="C235" s="346"/>
      <c r="D235" s="346"/>
      <c r="E235" s="346"/>
      <c r="F235" s="346"/>
      <c r="G235" s="346"/>
      <c r="H235" s="346"/>
      <c r="I235" s="346"/>
      <c r="J235" s="346"/>
      <c r="K235" s="346"/>
      <c r="L235" s="346"/>
      <c r="M235" s="346"/>
      <c r="N235" s="346"/>
      <c r="O235" s="346"/>
      <c r="P235" s="346"/>
      <c r="Q235" s="346"/>
      <c r="R235" s="346"/>
      <c r="S235" s="346"/>
      <c r="T235" s="346"/>
      <c r="U235" s="346"/>
      <c r="V235" s="346"/>
      <c r="W235" s="346"/>
      <c r="X235" s="346"/>
      <c r="Y235" s="346"/>
      <c r="Z235" s="346"/>
    </row>
    <row r="236" spans="3:26" ht="14.25" customHeight="1" x14ac:dyDescent="0.2">
      <c r="C236" s="346"/>
      <c r="D236" s="346"/>
      <c r="E236" s="346"/>
      <c r="F236" s="346"/>
      <c r="G236" s="346"/>
      <c r="H236" s="346"/>
      <c r="I236" s="346"/>
      <c r="J236" s="346"/>
      <c r="K236" s="346"/>
      <c r="L236" s="346"/>
      <c r="M236" s="346"/>
      <c r="N236" s="346"/>
      <c r="O236" s="346"/>
      <c r="P236" s="346"/>
      <c r="Q236" s="346"/>
      <c r="R236" s="346"/>
      <c r="S236" s="346"/>
      <c r="T236" s="346"/>
      <c r="U236" s="346"/>
      <c r="V236" s="346"/>
      <c r="W236" s="346"/>
      <c r="X236" s="346"/>
      <c r="Y236" s="346"/>
      <c r="Z236" s="346"/>
    </row>
    <row r="237" spans="3:26" ht="14.25" customHeight="1" x14ac:dyDescent="0.2">
      <c r="C237" s="346"/>
      <c r="D237" s="346"/>
      <c r="E237" s="346"/>
      <c r="F237" s="346"/>
      <c r="G237" s="346"/>
      <c r="H237" s="346"/>
      <c r="I237" s="346"/>
      <c r="J237" s="346"/>
      <c r="K237" s="346"/>
      <c r="L237" s="346"/>
      <c r="M237" s="346"/>
      <c r="N237" s="346"/>
      <c r="O237" s="346"/>
      <c r="P237" s="346"/>
      <c r="Q237" s="346"/>
      <c r="R237" s="346"/>
      <c r="S237" s="346"/>
      <c r="T237" s="346"/>
      <c r="U237" s="346"/>
      <c r="V237" s="346"/>
      <c r="W237" s="346"/>
      <c r="X237" s="346"/>
      <c r="Y237" s="346"/>
      <c r="Z237" s="346"/>
    </row>
    <row r="238" spans="3:26" ht="14.25" customHeight="1" x14ac:dyDescent="0.2">
      <c r="C238" s="346"/>
      <c r="D238" s="346"/>
      <c r="E238" s="346"/>
      <c r="F238" s="346"/>
      <c r="G238" s="346"/>
      <c r="H238" s="346"/>
      <c r="I238" s="346"/>
      <c r="J238" s="346"/>
      <c r="K238" s="346"/>
      <c r="L238" s="346"/>
      <c r="M238" s="346"/>
      <c r="N238" s="346"/>
      <c r="O238" s="346"/>
      <c r="P238" s="346"/>
      <c r="Q238" s="346"/>
      <c r="R238" s="346"/>
      <c r="S238" s="346"/>
      <c r="T238" s="346"/>
      <c r="U238" s="346"/>
      <c r="V238" s="346"/>
      <c r="W238" s="346"/>
      <c r="X238" s="346"/>
      <c r="Y238" s="346"/>
      <c r="Z238" s="346"/>
    </row>
    <row r="239" spans="3:26" ht="14.25" customHeight="1" x14ac:dyDescent="0.2">
      <c r="C239" s="346"/>
      <c r="D239" s="346"/>
      <c r="E239" s="346"/>
      <c r="F239" s="346"/>
      <c r="G239" s="346"/>
      <c r="H239" s="346"/>
      <c r="I239" s="346"/>
      <c r="J239" s="346"/>
      <c r="K239" s="346"/>
      <c r="L239" s="346"/>
      <c r="M239" s="346"/>
      <c r="N239" s="346"/>
      <c r="O239" s="346"/>
      <c r="P239" s="346"/>
      <c r="Q239" s="346"/>
      <c r="R239" s="346"/>
      <c r="S239" s="346"/>
      <c r="T239" s="346"/>
      <c r="U239" s="346"/>
      <c r="V239" s="346"/>
      <c r="W239" s="346"/>
      <c r="X239" s="346"/>
      <c r="Y239" s="346"/>
      <c r="Z239" s="346"/>
    </row>
    <row r="240" spans="3:26" ht="14.25" customHeight="1" x14ac:dyDescent="0.2">
      <c r="C240" s="346"/>
      <c r="D240" s="346"/>
      <c r="E240" s="346"/>
      <c r="F240" s="346"/>
      <c r="G240" s="346"/>
      <c r="H240" s="346"/>
      <c r="I240" s="346"/>
      <c r="J240" s="346"/>
      <c r="K240" s="346"/>
      <c r="L240" s="346"/>
      <c r="M240" s="346"/>
      <c r="N240" s="346"/>
      <c r="O240" s="346"/>
      <c r="P240" s="346"/>
      <c r="Q240" s="346"/>
      <c r="R240" s="346"/>
      <c r="S240" s="346"/>
      <c r="T240" s="346"/>
      <c r="U240" s="346"/>
      <c r="V240" s="346"/>
      <c r="W240" s="346"/>
      <c r="X240" s="346"/>
      <c r="Y240" s="346"/>
      <c r="Z240" s="346"/>
    </row>
    <row r="241" spans="3:26" ht="14.25" customHeight="1" x14ac:dyDescent="0.2">
      <c r="C241" s="346"/>
      <c r="D241" s="346"/>
      <c r="E241" s="346"/>
      <c r="F241" s="346"/>
      <c r="G241" s="346"/>
      <c r="H241" s="346"/>
      <c r="I241" s="346"/>
      <c r="J241" s="346"/>
      <c r="K241" s="346"/>
      <c r="L241" s="346"/>
      <c r="M241" s="346"/>
      <c r="N241" s="346"/>
      <c r="O241" s="346"/>
      <c r="P241" s="346"/>
      <c r="Q241" s="346"/>
      <c r="R241" s="346"/>
      <c r="S241" s="346"/>
      <c r="T241" s="346"/>
      <c r="U241" s="346"/>
      <c r="V241" s="346"/>
      <c r="W241" s="346"/>
      <c r="X241" s="346"/>
      <c r="Y241" s="346"/>
      <c r="Z241" s="346"/>
    </row>
    <row r="242" spans="3:26" ht="14.25" customHeight="1" x14ac:dyDescent="0.2">
      <c r="C242" s="346"/>
      <c r="D242" s="346"/>
      <c r="E242" s="346"/>
      <c r="F242" s="346"/>
      <c r="G242" s="346"/>
      <c r="H242" s="346"/>
      <c r="I242" s="346"/>
      <c r="J242" s="346"/>
      <c r="K242" s="346"/>
      <c r="L242" s="346"/>
      <c r="M242" s="346"/>
      <c r="N242" s="346"/>
      <c r="O242" s="346"/>
      <c r="P242" s="346"/>
      <c r="Q242" s="346"/>
      <c r="R242" s="346"/>
      <c r="S242" s="346"/>
      <c r="T242" s="346"/>
      <c r="U242" s="346"/>
      <c r="V242" s="346"/>
      <c r="W242" s="346"/>
      <c r="X242" s="346"/>
      <c r="Y242" s="346"/>
      <c r="Z242" s="346"/>
    </row>
    <row r="243" spans="3:26" ht="14.25" customHeight="1" x14ac:dyDescent="0.2">
      <c r="C243" s="346"/>
      <c r="D243" s="346"/>
      <c r="E243" s="346"/>
      <c r="F243" s="346"/>
      <c r="G243" s="346"/>
      <c r="H243" s="346"/>
      <c r="I243" s="346"/>
      <c r="J243" s="346"/>
      <c r="K243" s="346"/>
      <c r="L243" s="346"/>
      <c r="M243" s="346"/>
      <c r="N243" s="346"/>
      <c r="O243" s="346"/>
      <c r="P243" s="346"/>
      <c r="Q243" s="346"/>
      <c r="R243" s="346"/>
      <c r="S243" s="346"/>
      <c r="T243" s="346"/>
      <c r="U243" s="346"/>
      <c r="V243" s="346"/>
      <c r="W243" s="346"/>
      <c r="X243" s="346"/>
      <c r="Y243" s="346"/>
      <c r="Z243" s="346"/>
    </row>
    <row r="244" spans="3:26" ht="14.25" customHeight="1" x14ac:dyDescent="0.2">
      <c r="C244" s="346"/>
      <c r="D244" s="346"/>
      <c r="E244" s="346"/>
      <c r="F244" s="346"/>
      <c r="G244" s="346"/>
      <c r="H244" s="346"/>
      <c r="I244" s="346"/>
      <c r="J244" s="346"/>
      <c r="K244" s="346"/>
      <c r="L244" s="346"/>
      <c r="M244" s="346"/>
      <c r="N244" s="346"/>
      <c r="O244" s="346"/>
      <c r="P244" s="346"/>
      <c r="Q244" s="346"/>
      <c r="R244" s="346"/>
      <c r="S244" s="346"/>
      <c r="T244" s="346"/>
      <c r="U244" s="346"/>
      <c r="V244" s="346"/>
      <c r="W244" s="346"/>
      <c r="X244" s="346"/>
      <c r="Y244" s="346"/>
      <c r="Z244" s="346"/>
    </row>
    <row r="245" spans="3:26" ht="14.25" customHeight="1" x14ac:dyDescent="0.2">
      <c r="C245" s="346"/>
      <c r="D245" s="346"/>
      <c r="E245" s="346"/>
      <c r="F245" s="346"/>
      <c r="G245" s="346"/>
      <c r="H245" s="346"/>
      <c r="I245" s="346"/>
      <c r="J245" s="346"/>
      <c r="K245" s="346"/>
      <c r="L245" s="346"/>
      <c r="M245" s="346"/>
      <c r="N245" s="346"/>
      <c r="O245" s="346"/>
      <c r="P245" s="346"/>
      <c r="Q245" s="346"/>
      <c r="R245" s="346"/>
      <c r="S245" s="346"/>
      <c r="T245" s="346"/>
      <c r="U245" s="346"/>
      <c r="V245" s="346"/>
      <c r="W245" s="346"/>
      <c r="X245" s="346"/>
      <c r="Y245" s="346"/>
      <c r="Z245" s="346"/>
    </row>
    <row r="246" spans="3:26" ht="14.25" customHeight="1" x14ac:dyDescent="0.2">
      <c r="C246" s="346"/>
      <c r="D246" s="346"/>
      <c r="E246" s="346"/>
      <c r="F246" s="346"/>
      <c r="G246" s="346"/>
      <c r="H246" s="346"/>
      <c r="I246" s="346"/>
      <c r="J246" s="346"/>
      <c r="K246" s="346"/>
      <c r="L246" s="346"/>
      <c r="M246" s="346"/>
      <c r="N246" s="346"/>
      <c r="O246" s="346"/>
      <c r="P246" s="346"/>
      <c r="Q246" s="346"/>
      <c r="R246" s="346"/>
      <c r="S246" s="346"/>
      <c r="T246" s="346"/>
      <c r="U246" s="346"/>
      <c r="V246" s="346"/>
      <c r="W246" s="346"/>
      <c r="X246" s="346"/>
      <c r="Y246" s="346"/>
      <c r="Z246" s="346"/>
    </row>
    <row r="247" spans="3:26" ht="14.25" customHeight="1" x14ac:dyDescent="0.2">
      <c r="C247" s="346"/>
      <c r="D247" s="346"/>
      <c r="E247" s="346"/>
      <c r="F247" s="346"/>
      <c r="G247" s="346"/>
      <c r="H247" s="346"/>
      <c r="I247" s="346"/>
      <c r="J247" s="346"/>
      <c r="K247" s="346"/>
      <c r="L247" s="346"/>
      <c r="M247" s="346"/>
      <c r="N247" s="346"/>
      <c r="O247" s="346"/>
      <c r="P247" s="346"/>
      <c r="Q247" s="346"/>
      <c r="R247" s="346"/>
      <c r="S247" s="346"/>
      <c r="T247" s="346"/>
      <c r="U247" s="346"/>
      <c r="V247" s="346"/>
      <c r="W247" s="346"/>
      <c r="X247" s="346"/>
      <c r="Y247" s="346"/>
      <c r="Z247" s="346"/>
    </row>
    <row r="248" spans="3:26" ht="14.25" customHeight="1" x14ac:dyDescent="0.2">
      <c r="C248" s="346"/>
      <c r="D248" s="346"/>
      <c r="E248" s="346"/>
      <c r="F248" s="346"/>
      <c r="G248" s="346"/>
      <c r="H248" s="346"/>
      <c r="I248" s="346"/>
      <c r="J248" s="346"/>
      <c r="K248" s="346"/>
      <c r="L248" s="346"/>
      <c r="M248" s="346"/>
      <c r="N248" s="346"/>
      <c r="O248" s="346"/>
      <c r="P248" s="346"/>
      <c r="Q248" s="346"/>
      <c r="R248" s="346"/>
      <c r="S248" s="346"/>
      <c r="T248" s="346"/>
      <c r="U248" s="346"/>
      <c r="V248" s="346"/>
      <c r="W248" s="346"/>
      <c r="X248" s="346"/>
      <c r="Y248" s="346"/>
      <c r="Z248" s="346"/>
    </row>
    <row r="249" spans="3:26" ht="14.25" customHeight="1" x14ac:dyDescent="0.2">
      <c r="C249" s="346"/>
      <c r="D249" s="346"/>
      <c r="E249" s="346"/>
      <c r="F249" s="346"/>
      <c r="G249" s="346"/>
      <c r="H249" s="346"/>
      <c r="I249" s="346"/>
      <c r="J249" s="346"/>
      <c r="K249" s="346"/>
      <c r="L249" s="346"/>
      <c r="M249" s="346"/>
      <c r="N249" s="346"/>
      <c r="O249" s="346"/>
      <c r="P249" s="346"/>
      <c r="Q249" s="346"/>
      <c r="R249" s="346"/>
      <c r="S249" s="346"/>
      <c r="T249" s="346"/>
      <c r="U249" s="346"/>
      <c r="V249" s="346"/>
      <c r="W249" s="346"/>
      <c r="X249" s="346"/>
      <c r="Y249" s="346"/>
      <c r="Z249" s="346"/>
    </row>
    <row r="250" spans="3:26" ht="14.25" customHeight="1" x14ac:dyDescent="0.2">
      <c r="C250" s="346"/>
      <c r="D250" s="346"/>
      <c r="E250" s="346"/>
      <c r="F250" s="346"/>
      <c r="G250" s="346"/>
      <c r="H250" s="346"/>
      <c r="I250" s="346"/>
      <c r="J250" s="346"/>
      <c r="K250" s="346"/>
      <c r="L250" s="346"/>
      <c r="M250" s="346"/>
      <c r="N250" s="346"/>
      <c r="O250" s="346"/>
      <c r="P250" s="346"/>
      <c r="Q250" s="346"/>
      <c r="R250" s="346"/>
      <c r="S250" s="346"/>
      <c r="T250" s="346"/>
      <c r="U250" s="346"/>
      <c r="V250" s="346"/>
      <c r="W250" s="346"/>
      <c r="X250" s="346"/>
      <c r="Y250" s="346"/>
      <c r="Z250" s="346"/>
    </row>
    <row r="251" spans="3:26" ht="14.25" customHeight="1" x14ac:dyDescent="0.2">
      <c r="C251" s="346"/>
      <c r="D251" s="346"/>
      <c r="E251" s="346"/>
      <c r="F251" s="346"/>
      <c r="G251" s="346"/>
      <c r="H251" s="346"/>
      <c r="I251" s="346"/>
      <c r="J251" s="346"/>
      <c r="K251" s="346"/>
      <c r="L251" s="346"/>
      <c r="M251" s="346"/>
      <c r="N251" s="346"/>
      <c r="O251" s="346"/>
      <c r="P251" s="346"/>
      <c r="Q251" s="346"/>
      <c r="R251" s="346"/>
      <c r="S251" s="346"/>
      <c r="T251" s="346"/>
      <c r="U251" s="346"/>
      <c r="V251" s="346"/>
      <c r="W251" s="346"/>
      <c r="X251" s="346"/>
      <c r="Y251" s="346"/>
      <c r="Z251" s="346"/>
    </row>
    <row r="252" spans="3:26" ht="14.25" customHeight="1" x14ac:dyDescent="0.2">
      <c r="C252" s="346"/>
      <c r="D252" s="346"/>
      <c r="E252" s="346"/>
      <c r="F252" s="346"/>
      <c r="G252" s="346"/>
      <c r="H252" s="346"/>
      <c r="I252" s="346"/>
      <c r="J252" s="346"/>
      <c r="K252" s="346"/>
      <c r="L252" s="346"/>
      <c r="M252" s="346"/>
      <c r="N252" s="346"/>
      <c r="O252" s="346"/>
      <c r="P252" s="346"/>
      <c r="Q252" s="346"/>
      <c r="R252" s="346"/>
      <c r="S252" s="346"/>
      <c r="T252" s="346"/>
      <c r="U252" s="346"/>
      <c r="V252" s="346"/>
      <c r="W252" s="346"/>
      <c r="X252" s="346"/>
      <c r="Y252" s="346"/>
      <c r="Z252" s="346"/>
    </row>
    <row r="253" spans="3:26" ht="14.25" customHeight="1" x14ac:dyDescent="0.2">
      <c r="C253" s="346"/>
      <c r="D253" s="346"/>
      <c r="E253" s="346"/>
      <c r="F253" s="346"/>
      <c r="G253" s="346"/>
      <c r="H253" s="346"/>
      <c r="I253" s="346"/>
      <c r="J253" s="346"/>
      <c r="K253" s="346"/>
      <c r="L253" s="346"/>
      <c r="M253" s="346"/>
      <c r="N253" s="346"/>
      <c r="O253" s="346"/>
      <c r="P253" s="346"/>
      <c r="Q253" s="346"/>
      <c r="R253" s="346"/>
      <c r="S253" s="346"/>
      <c r="T253" s="346"/>
      <c r="U253" s="346"/>
      <c r="V253" s="346"/>
      <c r="W253" s="346"/>
      <c r="X253" s="346"/>
      <c r="Y253" s="346"/>
      <c r="Z253" s="346"/>
    </row>
    <row r="254" spans="3:26" ht="14.25" customHeight="1" x14ac:dyDescent="0.2">
      <c r="C254" s="346"/>
      <c r="D254" s="346"/>
      <c r="E254" s="346"/>
      <c r="F254" s="346"/>
      <c r="G254" s="346"/>
      <c r="H254" s="346"/>
      <c r="I254" s="346"/>
      <c r="J254" s="346"/>
      <c r="K254" s="346"/>
      <c r="L254" s="346"/>
      <c r="M254" s="346"/>
      <c r="N254" s="346"/>
      <c r="O254" s="346"/>
      <c r="P254" s="346"/>
      <c r="Q254" s="346"/>
      <c r="R254" s="346"/>
      <c r="S254" s="346"/>
      <c r="T254" s="346"/>
      <c r="U254" s="346"/>
      <c r="V254" s="346"/>
      <c r="W254" s="346"/>
      <c r="X254" s="346"/>
      <c r="Y254" s="346"/>
      <c r="Z254" s="346"/>
    </row>
    <row r="255" spans="3:26" ht="14.25" customHeight="1" x14ac:dyDescent="0.2">
      <c r="C255" s="346"/>
      <c r="D255" s="346"/>
      <c r="E255" s="346"/>
      <c r="F255" s="346"/>
      <c r="G255" s="346"/>
      <c r="H255" s="346"/>
      <c r="I255" s="346"/>
      <c r="J255" s="346"/>
      <c r="K255" s="346"/>
      <c r="L255" s="346"/>
      <c r="M255" s="346"/>
      <c r="N255" s="346"/>
      <c r="O255" s="346"/>
      <c r="P255" s="346"/>
      <c r="Q255" s="346"/>
      <c r="R255" s="346"/>
      <c r="S255" s="346"/>
      <c r="T255" s="346"/>
      <c r="U255" s="346"/>
      <c r="V255" s="346"/>
      <c r="W255" s="346"/>
      <c r="X255" s="346"/>
      <c r="Y255" s="346"/>
      <c r="Z255" s="346"/>
    </row>
    <row r="256" spans="3:26" ht="14.25" customHeight="1" x14ac:dyDescent="0.2">
      <c r="C256" s="346"/>
      <c r="D256" s="346"/>
      <c r="E256" s="346"/>
      <c r="F256" s="346"/>
      <c r="G256" s="346"/>
      <c r="H256" s="346"/>
      <c r="I256" s="346"/>
      <c r="J256" s="346"/>
      <c r="K256" s="346"/>
      <c r="L256" s="346"/>
      <c r="M256" s="346"/>
      <c r="N256" s="346"/>
      <c r="O256" s="346"/>
      <c r="P256" s="346"/>
      <c r="Q256" s="346"/>
      <c r="R256" s="346"/>
      <c r="S256" s="346"/>
      <c r="T256" s="346"/>
      <c r="U256" s="346"/>
      <c r="V256" s="346"/>
      <c r="W256" s="346"/>
      <c r="X256" s="346"/>
      <c r="Y256" s="346"/>
      <c r="Z256" s="346"/>
    </row>
    <row r="257" spans="3:26" ht="14.25" customHeight="1" x14ac:dyDescent="0.2">
      <c r="C257" s="346"/>
      <c r="D257" s="346"/>
      <c r="E257" s="346"/>
      <c r="F257" s="346"/>
      <c r="G257" s="346"/>
      <c r="H257" s="346"/>
      <c r="I257" s="346"/>
      <c r="J257" s="346"/>
      <c r="K257" s="346"/>
      <c r="L257" s="346"/>
      <c r="M257" s="346"/>
      <c r="N257" s="346"/>
      <c r="O257" s="346"/>
      <c r="P257" s="346"/>
      <c r="Q257" s="346"/>
      <c r="R257" s="346"/>
      <c r="S257" s="346"/>
      <c r="T257" s="346"/>
      <c r="U257" s="346"/>
      <c r="V257" s="346"/>
      <c r="W257" s="346"/>
      <c r="X257" s="346"/>
      <c r="Y257" s="346"/>
      <c r="Z257" s="346"/>
    </row>
    <row r="258" spans="3:26" ht="14.25" customHeight="1" x14ac:dyDescent="0.2">
      <c r="C258" s="346"/>
      <c r="D258" s="346"/>
      <c r="E258" s="346"/>
      <c r="F258" s="346"/>
      <c r="G258" s="346"/>
      <c r="H258" s="346"/>
      <c r="I258" s="346"/>
      <c r="J258" s="346"/>
      <c r="K258" s="346"/>
      <c r="L258" s="346"/>
      <c r="M258" s="346"/>
      <c r="N258" s="346"/>
      <c r="O258" s="346"/>
      <c r="P258" s="346"/>
      <c r="Q258" s="346"/>
      <c r="R258" s="346"/>
      <c r="S258" s="346"/>
      <c r="T258" s="346"/>
      <c r="U258" s="346"/>
      <c r="V258" s="346"/>
      <c r="W258" s="346"/>
      <c r="X258" s="346"/>
      <c r="Y258" s="346"/>
      <c r="Z258" s="346"/>
    </row>
    <row r="259" spans="3:26" ht="14.25" customHeight="1" x14ac:dyDescent="0.2">
      <c r="C259" s="346"/>
      <c r="D259" s="346"/>
      <c r="E259" s="346"/>
      <c r="F259" s="346"/>
      <c r="G259" s="346"/>
      <c r="H259" s="346"/>
      <c r="I259" s="346"/>
      <c r="J259" s="346"/>
      <c r="K259" s="346"/>
      <c r="L259" s="346"/>
      <c r="M259" s="346"/>
      <c r="N259" s="346"/>
      <c r="O259" s="346"/>
      <c r="P259" s="346"/>
      <c r="Q259" s="346"/>
      <c r="R259" s="346"/>
      <c r="S259" s="346"/>
      <c r="T259" s="346"/>
      <c r="U259" s="346"/>
      <c r="V259" s="346"/>
      <c r="W259" s="346"/>
      <c r="X259" s="346"/>
      <c r="Y259" s="346"/>
      <c r="Z259" s="346"/>
    </row>
    <row r="260" spans="3:26" ht="14.25" customHeight="1" x14ac:dyDescent="0.2">
      <c r="C260" s="346"/>
      <c r="D260" s="346"/>
      <c r="E260" s="346"/>
      <c r="F260" s="346"/>
      <c r="G260" s="346"/>
      <c r="H260" s="346"/>
      <c r="I260" s="346"/>
      <c r="J260" s="346"/>
      <c r="K260" s="346"/>
      <c r="L260" s="346"/>
      <c r="M260" s="346"/>
      <c r="N260" s="346"/>
      <c r="O260" s="346"/>
      <c r="P260" s="346"/>
      <c r="Q260" s="346"/>
      <c r="R260" s="346"/>
      <c r="S260" s="346"/>
      <c r="T260" s="346"/>
      <c r="U260" s="346"/>
      <c r="V260" s="346"/>
      <c r="W260" s="346"/>
      <c r="X260" s="346"/>
      <c r="Y260" s="346"/>
      <c r="Z260" s="346"/>
    </row>
    <row r="261" spans="3:26" ht="14.25" customHeight="1" x14ac:dyDescent="0.2">
      <c r="C261" s="346"/>
      <c r="D261" s="346"/>
      <c r="E261" s="346"/>
      <c r="F261" s="346"/>
      <c r="G261" s="346"/>
      <c r="H261" s="346"/>
      <c r="I261" s="346"/>
      <c r="J261" s="346"/>
      <c r="K261" s="346"/>
      <c r="L261" s="346"/>
      <c r="M261" s="346"/>
      <c r="N261" s="346"/>
      <c r="O261" s="346"/>
      <c r="P261" s="346"/>
      <c r="Q261" s="346"/>
      <c r="R261" s="346"/>
      <c r="S261" s="346"/>
      <c r="T261" s="346"/>
      <c r="U261" s="346"/>
      <c r="V261" s="346"/>
      <c r="W261" s="346"/>
      <c r="X261" s="346"/>
      <c r="Y261" s="346"/>
      <c r="Z261" s="346"/>
    </row>
    <row r="262" spans="3:26" ht="14.25" customHeight="1" x14ac:dyDescent="0.2">
      <c r="C262" s="346"/>
      <c r="D262" s="346"/>
      <c r="E262" s="346"/>
      <c r="F262" s="346"/>
      <c r="G262" s="346"/>
      <c r="H262" s="346"/>
      <c r="I262" s="346"/>
      <c r="J262" s="346"/>
      <c r="K262" s="346"/>
      <c r="L262" s="346"/>
      <c r="M262" s="346"/>
      <c r="N262" s="346"/>
      <c r="O262" s="346"/>
      <c r="P262" s="346"/>
      <c r="Q262" s="346"/>
      <c r="R262" s="346"/>
      <c r="S262" s="346"/>
      <c r="T262" s="346"/>
      <c r="U262" s="346"/>
      <c r="V262" s="346"/>
      <c r="W262" s="346"/>
      <c r="X262" s="346"/>
      <c r="Y262" s="346"/>
      <c r="Z262" s="346"/>
    </row>
    <row r="263" spans="3:26" ht="14.25" customHeight="1" x14ac:dyDescent="0.2">
      <c r="C263" s="346"/>
      <c r="D263" s="346"/>
      <c r="E263" s="346"/>
      <c r="F263" s="346"/>
      <c r="G263" s="346"/>
      <c r="H263" s="346"/>
      <c r="I263" s="346"/>
      <c r="J263" s="346"/>
      <c r="K263" s="346"/>
      <c r="L263" s="346"/>
      <c r="M263" s="346"/>
      <c r="N263" s="346"/>
      <c r="O263" s="346"/>
      <c r="P263" s="346"/>
      <c r="Q263" s="346"/>
      <c r="R263" s="346"/>
      <c r="S263" s="346"/>
      <c r="T263" s="346"/>
      <c r="U263" s="346"/>
      <c r="V263" s="346"/>
      <c r="W263" s="346"/>
      <c r="X263" s="346"/>
      <c r="Y263" s="346"/>
      <c r="Z263" s="346"/>
    </row>
    <row r="264" spans="3:26" ht="14.25" customHeight="1" x14ac:dyDescent="0.2">
      <c r="C264" s="346"/>
      <c r="D264" s="346"/>
      <c r="E264" s="346"/>
      <c r="F264" s="346"/>
      <c r="G264" s="346"/>
      <c r="H264" s="346"/>
      <c r="I264" s="346"/>
      <c r="J264" s="346"/>
      <c r="K264" s="346"/>
      <c r="L264" s="346"/>
      <c r="M264" s="346"/>
      <c r="N264" s="346"/>
      <c r="O264" s="346"/>
      <c r="P264" s="346"/>
      <c r="Q264" s="346"/>
      <c r="R264" s="346"/>
      <c r="S264" s="346"/>
      <c r="T264" s="346"/>
      <c r="U264" s="346"/>
      <c r="V264" s="346"/>
      <c r="W264" s="346"/>
      <c r="X264" s="346"/>
      <c r="Y264" s="346"/>
      <c r="Z264" s="346"/>
    </row>
    <row r="265" spans="3:26" ht="14.25" customHeight="1" x14ac:dyDescent="0.2">
      <c r="C265" s="346"/>
      <c r="D265" s="346"/>
      <c r="E265" s="346"/>
      <c r="F265" s="346"/>
      <c r="G265" s="346"/>
      <c r="H265" s="346"/>
      <c r="I265" s="346"/>
      <c r="J265" s="346"/>
      <c r="K265" s="346"/>
      <c r="L265" s="346"/>
      <c r="M265" s="346"/>
      <c r="N265" s="346"/>
      <c r="O265" s="346"/>
      <c r="P265" s="346"/>
      <c r="Q265" s="346"/>
      <c r="R265" s="346"/>
      <c r="S265" s="346"/>
      <c r="T265" s="346"/>
      <c r="U265" s="346"/>
      <c r="V265" s="346"/>
      <c r="W265" s="346"/>
      <c r="X265" s="346"/>
      <c r="Y265" s="346"/>
      <c r="Z265" s="346"/>
    </row>
    <row r="266" spans="3:26" ht="14.25" customHeight="1" x14ac:dyDescent="0.2">
      <c r="C266" s="346"/>
      <c r="D266" s="346"/>
      <c r="E266" s="346"/>
      <c r="F266" s="346"/>
      <c r="G266" s="346"/>
      <c r="H266" s="346"/>
      <c r="I266" s="346"/>
      <c r="J266" s="346"/>
      <c r="K266" s="346"/>
      <c r="L266" s="346"/>
      <c r="M266" s="346"/>
      <c r="N266" s="346"/>
      <c r="O266" s="346"/>
      <c r="P266" s="346"/>
      <c r="Q266" s="346"/>
      <c r="R266" s="346"/>
      <c r="S266" s="346"/>
      <c r="T266" s="346"/>
      <c r="U266" s="346"/>
      <c r="V266" s="346"/>
      <c r="W266" s="346"/>
      <c r="X266" s="346"/>
      <c r="Y266" s="346"/>
      <c r="Z266" s="346"/>
    </row>
    <row r="267" spans="3:26" ht="14.25" customHeight="1" x14ac:dyDescent="0.2">
      <c r="C267" s="346"/>
      <c r="D267" s="346"/>
      <c r="E267" s="346"/>
      <c r="F267" s="346"/>
      <c r="G267" s="346"/>
      <c r="H267" s="346"/>
      <c r="I267" s="346"/>
      <c r="J267" s="346"/>
      <c r="K267" s="346"/>
      <c r="L267" s="346"/>
      <c r="M267" s="346"/>
      <c r="N267" s="346"/>
      <c r="O267" s="346"/>
      <c r="P267" s="346"/>
      <c r="Q267" s="346"/>
      <c r="R267" s="346"/>
      <c r="S267" s="346"/>
      <c r="T267" s="346"/>
      <c r="U267" s="346"/>
      <c r="V267" s="346"/>
      <c r="W267" s="346"/>
      <c r="X267" s="346"/>
      <c r="Y267" s="346"/>
      <c r="Z267" s="346"/>
    </row>
    <row r="268" spans="3:26" ht="14.25" customHeight="1" x14ac:dyDescent="0.2">
      <c r="C268" s="346"/>
      <c r="D268" s="346"/>
      <c r="E268" s="346"/>
      <c r="F268" s="346"/>
      <c r="G268" s="346"/>
      <c r="H268" s="346"/>
      <c r="I268" s="346"/>
      <c r="J268" s="346"/>
      <c r="K268" s="346"/>
      <c r="L268" s="346"/>
      <c r="M268" s="346"/>
      <c r="N268" s="346"/>
      <c r="O268" s="346"/>
      <c r="P268" s="346"/>
      <c r="Q268" s="346"/>
      <c r="R268" s="346"/>
      <c r="S268" s="346"/>
      <c r="T268" s="346"/>
      <c r="U268" s="346"/>
      <c r="V268" s="346"/>
      <c r="W268" s="346"/>
      <c r="X268" s="346"/>
      <c r="Y268" s="346"/>
      <c r="Z268" s="346"/>
    </row>
    <row r="269" spans="3:26" ht="14.25" customHeight="1" x14ac:dyDescent="0.2">
      <c r="C269" s="346"/>
      <c r="D269" s="346"/>
      <c r="E269" s="346"/>
      <c r="F269" s="346"/>
      <c r="G269" s="346"/>
      <c r="H269" s="346"/>
      <c r="I269" s="346"/>
      <c r="J269" s="346"/>
      <c r="K269" s="346"/>
      <c r="L269" s="346"/>
      <c r="M269" s="346"/>
      <c r="N269" s="346"/>
      <c r="O269" s="346"/>
      <c r="P269" s="346"/>
      <c r="Q269" s="346"/>
      <c r="R269" s="346"/>
      <c r="S269" s="346"/>
      <c r="T269" s="346"/>
      <c r="U269" s="346"/>
      <c r="V269" s="346"/>
      <c r="W269" s="346"/>
      <c r="X269" s="346"/>
      <c r="Y269" s="346"/>
      <c r="Z269" s="346"/>
    </row>
    <row r="270" spans="3:26" ht="14.25" customHeight="1" x14ac:dyDescent="0.2">
      <c r="C270" s="346"/>
      <c r="D270" s="346"/>
      <c r="E270" s="346"/>
      <c r="F270" s="346"/>
      <c r="G270" s="346"/>
      <c r="H270" s="346"/>
      <c r="I270" s="346"/>
      <c r="J270" s="346"/>
      <c r="K270" s="346"/>
      <c r="L270" s="346"/>
      <c r="M270" s="346"/>
      <c r="N270" s="346"/>
      <c r="O270" s="346"/>
      <c r="P270" s="346"/>
      <c r="Q270" s="346"/>
      <c r="R270" s="346"/>
      <c r="S270" s="346"/>
      <c r="T270" s="346"/>
      <c r="U270" s="346"/>
      <c r="V270" s="346"/>
      <c r="W270" s="346"/>
      <c r="X270" s="346"/>
      <c r="Y270" s="346"/>
      <c r="Z270" s="346"/>
    </row>
    <row r="271" spans="3:26" ht="14.25" customHeight="1" x14ac:dyDescent="0.2">
      <c r="C271" s="346"/>
      <c r="D271" s="346"/>
      <c r="E271" s="346"/>
      <c r="F271" s="346"/>
      <c r="G271" s="346"/>
      <c r="H271" s="346"/>
      <c r="I271" s="346"/>
      <c r="J271" s="346"/>
      <c r="K271" s="346"/>
      <c r="L271" s="346"/>
      <c r="M271" s="346"/>
      <c r="N271" s="346"/>
      <c r="O271" s="346"/>
      <c r="P271" s="346"/>
      <c r="Q271" s="346"/>
      <c r="R271" s="346"/>
      <c r="S271" s="346"/>
      <c r="T271" s="346"/>
      <c r="U271" s="346"/>
      <c r="V271" s="346"/>
      <c r="W271" s="346"/>
      <c r="X271" s="346"/>
      <c r="Y271" s="346"/>
      <c r="Z271" s="346"/>
    </row>
    <row r="272" spans="3:26" ht="14.25" customHeight="1" x14ac:dyDescent="0.2">
      <c r="C272" s="346"/>
      <c r="D272" s="346"/>
      <c r="E272" s="346"/>
      <c r="F272" s="346"/>
      <c r="G272" s="346"/>
      <c r="H272" s="346"/>
      <c r="I272" s="346"/>
      <c r="J272" s="346"/>
      <c r="K272" s="346"/>
      <c r="L272" s="346"/>
      <c r="M272" s="346"/>
      <c r="N272" s="346"/>
      <c r="O272" s="346"/>
      <c r="P272" s="346"/>
      <c r="Q272" s="346"/>
      <c r="R272" s="346"/>
      <c r="S272" s="346"/>
      <c r="T272" s="346"/>
      <c r="U272" s="346"/>
      <c r="V272" s="346"/>
      <c r="W272" s="346"/>
      <c r="X272" s="346"/>
      <c r="Y272" s="346"/>
      <c r="Z272" s="346"/>
    </row>
    <row r="273" spans="3:26" ht="14.25" customHeight="1" x14ac:dyDescent="0.2">
      <c r="C273" s="346"/>
      <c r="D273" s="346"/>
      <c r="E273" s="346"/>
      <c r="F273" s="346"/>
      <c r="G273" s="346"/>
      <c r="H273" s="346"/>
      <c r="I273" s="346"/>
      <c r="J273" s="346"/>
      <c r="K273" s="346"/>
      <c r="L273" s="346"/>
      <c r="M273" s="346"/>
      <c r="N273" s="346"/>
      <c r="O273" s="346"/>
      <c r="P273" s="346"/>
      <c r="Q273" s="346"/>
      <c r="R273" s="346"/>
      <c r="S273" s="346"/>
      <c r="T273" s="346"/>
      <c r="U273" s="346"/>
      <c r="V273" s="346"/>
      <c r="W273" s="346"/>
      <c r="X273" s="346"/>
      <c r="Y273" s="346"/>
      <c r="Z273" s="346"/>
    </row>
    <row r="274" spans="3:26" ht="14.25" customHeight="1" x14ac:dyDescent="0.2">
      <c r="C274" s="346"/>
      <c r="D274" s="346"/>
      <c r="E274" s="346"/>
      <c r="F274" s="346"/>
      <c r="G274" s="346"/>
      <c r="H274" s="346"/>
      <c r="I274" s="346"/>
      <c r="J274" s="346"/>
      <c r="K274" s="346"/>
      <c r="L274" s="346"/>
      <c r="M274" s="346"/>
      <c r="N274" s="346"/>
      <c r="O274" s="346"/>
      <c r="P274" s="346"/>
      <c r="Q274" s="346"/>
      <c r="R274" s="346"/>
      <c r="S274" s="346"/>
      <c r="T274" s="346"/>
      <c r="U274" s="346"/>
      <c r="V274" s="346"/>
      <c r="W274" s="346"/>
      <c r="X274" s="346"/>
      <c r="Y274" s="346"/>
      <c r="Z274" s="346"/>
    </row>
    <row r="275" spans="3:26" ht="14.25" customHeight="1" x14ac:dyDescent="0.2">
      <c r="C275" s="346"/>
      <c r="D275" s="346"/>
      <c r="E275" s="346"/>
      <c r="F275" s="346"/>
      <c r="G275" s="346"/>
      <c r="H275" s="346"/>
      <c r="I275" s="346"/>
      <c r="J275" s="346"/>
      <c r="K275" s="346"/>
      <c r="L275" s="346"/>
      <c r="M275" s="346"/>
      <c r="N275" s="346"/>
      <c r="O275" s="346"/>
      <c r="P275" s="346"/>
      <c r="Q275" s="346"/>
      <c r="R275" s="346"/>
      <c r="S275" s="346"/>
      <c r="T275" s="346"/>
      <c r="U275" s="346"/>
      <c r="V275" s="346"/>
      <c r="W275" s="346"/>
      <c r="X275" s="346"/>
      <c r="Y275" s="346"/>
      <c r="Z275" s="346"/>
    </row>
    <row r="276" spans="3:26" ht="14.25" customHeight="1" x14ac:dyDescent="0.2">
      <c r="C276" s="346"/>
      <c r="D276" s="346"/>
      <c r="E276" s="346"/>
      <c r="F276" s="346"/>
      <c r="G276" s="346"/>
      <c r="H276" s="346"/>
      <c r="I276" s="346"/>
      <c r="J276" s="346"/>
      <c r="K276" s="346"/>
      <c r="L276" s="346"/>
      <c r="M276" s="346"/>
      <c r="N276" s="346"/>
      <c r="O276" s="346"/>
      <c r="P276" s="346"/>
      <c r="Q276" s="346"/>
      <c r="R276" s="346"/>
      <c r="S276" s="346"/>
      <c r="T276" s="346"/>
      <c r="U276" s="346"/>
      <c r="V276" s="346"/>
      <c r="W276" s="346"/>
      <c r="X276" s="346"/>
      <c r="Y276" s="346"/>
      <c r="Z276" s="346"/>
    </row>
    <row r="277" spans="3:26" ht="14.25" customHeight="1" x14ac:dyDescent="0.2">
      <c r="C277" s="346"/>
      <c r="D277" s="346"/>
      <c r="E277" s="346"/>
      <c r="F277" s="346"/>
      <c r="G277" s="346"/>
      <c r="H277" s="346"/>
      <c r="I277" s="346"/>
      <c r="J277" s="346"/>
      <c r="K277" s="346"/>
      <c r="L277" s="346"/>
      <c r="M277" s="346"/>
      <c r="N277" s="346"/>
      <c r="O277" s="346"/>
      <c r="P277" s="346"/>
      <c r="Q277" s="346"/>
      <c r="R277" s="346"/>
      <c r="S277" s="346"/>
      <c r="T277" s="346"/>
      <c r="U277" s="346"/>
      <c r="V277" s="346"/>
      <c r="W277" s="346"/>
      <c r="X277" s="346"/>
      <c r="Y277" s="346"/>
      <c r="Z277" s="346"/>
    </row>
    <row r="278" spans="3:26" ht="14.25" customHeight="1" x14ac:dyDescent="0.2">
      <c r="C278" s="346"/>
      <c r="D278" s="346"/>
      <c r="E278" s="346"/>
      <c r="F278" s="346"/>
      <c r="G278" s="346"/>
      <c r="H278" s="346"/>
      <c r="I278" s="346"/>
      <c r="J278" s="346"/>
      <c r="K278" s="346"/>
      <c r="L278" s="346"/>
      <c r="M278" s="346"/>
      <c r="N278" s="346"/>
      <c r="O278" s="346"/>
      <c r="P278" s="346"/>
      <c r="Q278" s="346"/>
      <c r="R278" s="346"/>
      <c r="S278" s="346"/>
      <c r="T278" s="346"/>
      <c r="U278" s="346"/>
      <c r="V278" s="346"/>
      <c r="W278" s="346"/>
      <c r="X278" s="346"/>
      <c r="Y278" s="346"/>
      <c r="Z278" s="346"/>
    </row>
    <row r="279" spans="3:26" ht="14.25" customHeight="1" x14ac:dyDescent="0.2">
      <c r="C279" s="346"/>
      <c r="D279" s="346"/>
      <c r="E279" s="346"/>
      <c r="F279" s="346"/>
      <c r="G279" s="346"/>
      <c r="H279" s="346"/>
      <c r="I279" s="346"/>
      <c r="J279" s="346"/>
      <c r="K279" s="346"/>
      <c r="L279" s="346"/>
      <c r="M279" s="346"/>
      <c r="N279" s="346"/>
      <c r="O279" s="346"/>
      <c r="P279" s="346"/>
      <c r="Q279" s="346"/>
      <c r="R279" s="346"/>
      <c r="S279" s="346"/>
      <c r="T279" s="346"/>
      <c r="U279" s="346"/>
      <c r="V279" s="346"/>
      <c r="W279" s="346"/>
      <c r="X279" s="346"/>
      <c r="Y279" s="346"/>
      <c r="Z279" s="346"/>
    </row>
    <row r="280" spans="3:26" ht="14.25" customHeight="1" x14ac:dyDescent="0.2">
      <c r="C280" s="346"/>
      <c r="D280" s="346"/>
      <c r="E280" s="346"/>
      <c r="F280" s="346"/>
      <c r="G280" s="346"/>
      <c r="H280" s="346"/>
      <c r="I280" s="346"/>
      <c r="J280" s="346"/>
      <c r="K280" s="346"/>
      <c r="L280" s="346"/>
      <c r="M280" s="346"/>
      <c r="N280" s="346"/>
      <c r="O280" s="346"/>
      <c r="P280" s="346"/>
      <c r="Q280" s="346"/>
      <c r="R280" s="346"/>
      <c r="S280" s="346"/>
      <c r="T280" s="346"/>
      <c r="U280" s="346"/>
      <c r="V280" s="346"/>
      <c r="W280" s="346"/>
      <c r="X280" s="346"/>
      <c r="Y280" s="346"/>
      <c r="Z280" s="346"/>
    </row>
    <row r="281" spans="3:26" ht="14.25" customHeight="1" x14ac:dyDescent="0.2">
      <c r="C281" s="346"/>
      <c r="D281" s="346"/>
      <c r="E281" s="346"/>
      <c r="F281" s="346"/>
      <c r="G281" s="346"/>
      <c r="H281" s="346"/>
      <c r="I281" s="346"/>
      <c r="J281" s="346"/>
      <c r="K281" s="346"/>
      <c r="L281" s="346"/>
      <c r="M281" s="346"/>
      <c r="N281" s="346"/>
      <c r="O281" s="346"/>
      <c r="P281" s="346"/>
      <c r="Q281" s="346"/>
      <c r="R281" s="346"/>
      <c r="S281" s="346"/>
      <c r="T281" s="346"/>
      <c r="U281" s="346"/>
      <c r="V281" s="346"/>
      <c r="W281" s="346"/>
      <c r="X281" s="346"/>
      <c r="Y281" s="346"/>
      <c r="Z281" s="346"/>
    </row>
    <row r="282" spans="3:26" ht="14.25" customHeight="1" x14ac:dyDescent="0.2">
      <c r="C282" s="346"/>
      <c r="D282" s="346"/>
      <c r="E282" s="346"/>
      <c r="F282" s="346"/>
      <c r="G282" s="346"/>
      <c r="H282" s="346"/>
      <c r="I282" s="346"/>
      <c r="J282" s="346"/>
      <c r="K282" s="346"/>
      <c r="L282" s="346"/>
      <c r="M282" s="346"/>
      <c r="N282" s="346"/>
      <c r="O282" s="346"/>
      <c r="P282" s="346"/>
      <c r="Q282" s="346"/>
      <c r="R282" s="346"/>
      <c r="S282" s="346"/>
      <c r="T282" s="346"/>
      <c r="U282" s="346"/>
      <c r="V282" s="346"/>
      <c r="W282" s="346"/>
      <c r="X282" s="346"/>
      <c r="Y282" s="346"/>
      <c r="Z282" s="346"/>
    </row>
    <row r="283" spans="3:26" ht="14.25" customHeight="1" x14ac:dyDescent="0.2">
      <c r="C283" s="346"/>
      <c r="D283" s="346"/>
      <c r="E283" s="346"/>
      <c r="F283" s="346"/>
      <c r="G283" s="346"/>
      <c r="H283" s="346"/>
      <c r="I283" s="346"/>
      <c r="J283" s="346"/>
      <c r="K283" s="346"/>
      <c r="L283" s="346"/>
      <c r="M283" s="346"/>
      <c r="N283" s="346"/>
      <c r="O283" s="346"/>
      <c r="P283" s="346"/>
      <c r="Q283" s="346"/>
      <c r="R283" s="346"/>
      <c r="S283" s="346"/>
      <c r="T283" s="346"/>
      <c r="U283" s="346"/>
      <c r="V283" s="346"/>
      <c r="W283" s="346"/>
      <c r="X283" s="346"/>
      <c r="Y283" s="346"/>
      <c r="Z283" s="346"/>
    </row>
    <row r="284" spans="3:26" ht="14.25" customHeight="1" x14ac:dyDescent="0.2">
      <c r="C284" s="346"/>
      <c r="D284" s="346"/>
      <c r="E284" s="346"/>
      <c r="F284" s="346"/>
      <c r="G284" s="346"/>
      <c r="H284" s="346"/>
      <c r="I284" s="346"/>
      <c r="J284" s="346"/>
      <c r="K284" s="346"/>
      <c r="L284" s="346"/>
      <c r="M284" s="346"/>
      <c r="N284" s="346"/>
      <c r="O284" s="346"/>
      <c r="P284" s="346"/>
      <c r="Q284" s="346"/>
      <c r="R284" s="346"/>
      <c r="S284" s="346"/>
      <c r="T284" s="346"/>
      <c r="U284" s="346"/>
      <c r="V284" s="346"/>
      <c r="W284" s="346"/>
      <c r="X284" s="346"/>
      <c r="Y284" s="346"/>
      <c r="Z284" s="346"/>
    </row>
    <row r="285" spans="3:26" ht="14.25" customHeight="1" x14ac:dyDescent="0.2">
      <c r="C285" s="346"/>
      <c r="D285" s="346"/>
      <c r="E285" s="346"/>
      <c r="F285" s="346"/>
      <c r="G285" s="346"/>
      <c r="H285" s="346"/>
      <c r="I285" s="346"/>
      <c r="J285" s="346"/>
      <c r="K285" s="346"/>
      <c r="L285" s="346"/>
      <c r="M285" s="346"/>
      <c r="N285" s="346"/>
      <c r="O285" s="346"/>
      <c r="P285" s="346"/>
      <c r="Q285" s="346"/>
      <c r="R285" s="346"/>
      <c r="S285" s="346"/>
      <c r="T285" s="346"/>
      <c r="U285" s="346"/>
      <c r="V285" s="346"/>
      <c r="W285" s="346"/>
      <c r="X285" s="346"/>
      <c r="Y285" s="346"/>
      <c r="Z285" s="346"/>
    </row>
    <row r="286" spans="3:26" ht="14.25" customHeight="1" x14ac:dyDescent="0.2">
      <c r="C286" s="346"/>
      <c r="D286" s="346"/>
      <c r="E286" s="346"/>
      <c r="F286" s="346"/>
      <c r="G286" s="346"/>
      <c r="H286" s="346"/>
      <c r="I286" s="346"/>
      <c r="J286" s="346"/>
      <c r="K286" s="346"/>
      <c r="L286" s="346"/>
      <c r="M286" s="346"/>
      <c r="N286" s="346"/>
      <c r="O286" s="346"/>
      <c r="P286" s="346"/>
      <c r="Q286" s="346"/>
      <c r="R286" s="346"/>
      <c r="S286" s="346"/>
      <c r="T286" s="346"/>
      <c r="U286" s="346"/>
      <c r="V286" s="346"/>
      <c r="W286" s="346"/>
      <c r="X286" s="346"/>
      <c r="Y286" s="346"/>
      <c r="Z286" s="346"/>
    </row>
    <row r="287" spans="3:26" ht="14.25" customHeight="1" x14ac:dyDescent="0.2">
      <c r="C287" s="346"/>
      <c r="D287" s="346"/>
      <c r="E287" s="346"/>
      <c r="F287" s="346"/>
      <c r="G287" s="346"/>
      <c r="H287" s="346"/>
      <c r="I287" s="346"/>
      <c r="J287" s="346"/>
      <c r="K287" s="346"/>
      <c r="L287" s="346"/>
      <c r="M287" s="346"/>
      <c r="N287" s="346"/>
      <c r="O287" s="346"/>
      <c r="P287" s="346"/>
      <c r="Q287" s="346"/>
      <c r="R287" s="346"/>
      <c r="S287" s="346"/>
      <c r="T287" s="346"/>
      <c r="U287" s="346"/>
      <c r="V287" s="346"/>
      <c r="W287" s="346"/>
      <c r="X287" s="346"/>
      <c r="Y287" s="346"/>
      <c r="Z287" s="346"/>
    </row>
    <row r="288" spans="3:26" ht="14.25" customHeight="1" x14ac:dyDescent="0.2">
      <c r="C288" s="346"/>
      <c r="D288" s="346"/>
      <c r="E288" s="346"/>
      <c r="F288" s="346"/>
      <c r="G288" s="346"/>
      <c r="H288" s="346"/>
      <c r="I288" s="346"/>
      <c r="J288" s="346"/>
      <c r="K288" s="346"/>
      <c r="L288" s="346"/>
      <c r="M288" s="346"/>
      <c r="N288" s="346"/>
      <c r="O288" s="346"/>
      <c r="P288" s="346"/>
      <c r="Q288" s="346"/>
      <c r="R288" s="346"/>
      <c r="S288" s="346"/>
      <c r="T288" s="346"/>
      <c r="U288" s="346"/>
      <c r="V288" s="346"/>
      <c r="W288" s="346"/>
      <c r="X288" s="346"/>
      <c r="Y288" s="346"/>
      <c r="Z288" s="346"/>
    </row>
    <row r="289" spans="3:26" ht="14.25" customHeight="1" x14ac:dyDescent="0.2">
      <c r="C289" s="346"/>
      <c r="D289" s="346"/>
      <c r="E289" s="346"/>
      <c r="F289" s="346"/>
      <c r="G289" s="346"/>
      <c r="H289" s="346"/>
      <c r="I289" s="346"/>
      <c r="J289" s="346"/>
      <c r="K289" s="346"/>
      <c r="L289" s="346"/>
      <c r="M289" s="346"/>
      <c r="N289" s="346"/>
      <c r="O289" s="346"/>
      <c r="P289" s="346"/>
      <c r="Q289" s="346"/>
      <c r="R289" s="346"/>
      <c r="S289" s="346"/>
      <c r="T289" s="346"/>
      <c r="U289" s="346"/>
      <c r="V289" s="346"/>
      <c r="W289" s="346"/>
      <c r="X289" s="346"/>
      <c r="Y289" s="346"/>
      <c r="Z289" s="346"/>
    </row>
    <row r="290" spans="3:26" ht="14.25" customHeight="1" x14ac:dyDescent="0.2">
      <c r="C290" s="346"/>
      <c r="D290" s="346"/>
      <c r="E290" s="346"/>
      <c r="F290" s="346"/>
      <c r="G290" s="346"/>
      <c r="H290" s="346"/>
      <c r="I290" s="346"/>
      <c r="J290" s="346"/>
      <c r="K290" s="346"/>
      <c r="L290" s="346"/>
      <c r="M290" s="346"/>
      <c r="N290" s="346"/>
      <c r="O290" s="346"/>
      <c r="P290" s="346"/>
      <c r="Q290" s="346"/>
      <c r="R290" s="346"/>
      <c r="S290" s="346"/>
      <c r="T290" s="346"/>
      <c r="U290" s="346"/>
      <c r="V290" s="346"/>
      <c r="W290" s="346"/>
      <c r="X290" s="346"/>
      <c r="Y290" s="346"/>
      <c r="Z290" s="346"/>
    </row>
    <row r="291" spans="3:26" ht="14.25" customHeight="1" x14ac:dyDescent="0.2">
      <c r="C291" s="346"/>
      <c r="D291" s="346"/>
      <c r="E291" s="346"/>
      <c r="F291" s="346"/>
      <c r="G291" s="346"/>
      <c r="H291" s="346"/>
      <c r="I291" s="346"/>
      <c r="J291" s="346"/>
      <c r="K291" s="346"/>
      <c r="L291" s="346"/>
      <c r="M291" s="346"/>
      <c r="N291" s="346"/>
      <c r="O291" s="346"/>
      <c r="P291" s="346"/>
      <c r="Q291" s="346"/>
      <c r="R291" s="346"/>
      <c r="S291" s="346"/>
      <c r="T291" s="346"/>
      <c r="U291" s="346"/>
      <c r="V291" s="346"/>
      <c r="W291" s="346"/>
      <c r="X291" s="346"/>
      <c r="Y291" s="346"/>
      <c r="Z291" s="346"/>
    </row>
    <row r="292" spans="3:26" ht="14.25" customHeight="1" x14ac:dyDescent="0.2">
      <c r="C292" s="346"/>
      <c r="D292" s="346"/>
      <c r="E292" s="346"/>
      <c r="F292" s="346"/>
      <c r="G292" s="346"/>
      <c r="H292" s="346"/>
      <c r="I292" s="346"/>
      <c r="J292" s="346"/>
      <c r="K292" s="346"/>
      <c r="L292" s="346"/>
      <c r="M292" s="346"/>
      <c r="N292" s="346"/>
      <c r="O292" s="346"/>
      <c r="P292" s="346"/>
      <c r="Q292" s="346"/>
      <c r="R292" s="346"/>
      <c r="S292" s="346"/>
      <c r="T292" s="346"/>
      <c r="U292" s="346"/>
      <c r="V292" s="346"/>
      <c r="W292" s="346"/>
      <c r="X292" s="346"/>
      <c r="Y292" s="346"/>
      <c r="Z292" s="346"/>
    </row>
    <row r="293" spans="3:26" ht="14.25" customHeight="1" x14ac:dyDescent="0.2">
      <c r="C293" s="346"/>
      <c r="D293" s="346"/>
      <c r="E293" s="346"/>
      <c r="F293" s="346"/>
      <c r="G293" s="346"/>
      <c r="H293" s="346"/>
      <c r="I293" s="346"/>
      <c r="J293" s="346"/>
      <c r="K293" s="346"/>
      <c r="L293" s="346"/>
      <c r="M293" s="346"/>
      <c r="N293" s="346"/>
      <c r="O293" s="346"/>
      <c r="P293" s="346"/>
      <c r="Q293" s="346"/>
      <c r="R293" s="346"/>
      <c r="S293" s="346"/>
      <c r="T293" s="346"/>
      <c r="U293" s="346"/>
      <c r="V293" s="346"/>
      <c r="W293" s="346"/>
      <c r="X293" s="346"/>
      <c r="Y293" s="346"/>
      <c r="Z293" s="346"/>
    </row>
    <row r="294" spans="3:26" ht="14.25" customHeight="1" x14ac:dyDescent="0.2">
      <c r="C294" s="346"/>
      <c r="D294" s="346"/>
      <c r="E294" s="346"/>
      <c r="F294" s="346"/>
      <c r="G294" s="346"/>
      <c r="H294" s="346"/>
      <c r="I294" s="346"/>
      <c r="J294" s="346"/>
      <c r="K294" s="346"/>
      <c r="L294" s="346"/>
      <c r="M294" s="346"/>
      <c r="N294" s="346"/>
      <c r="O294" s="346"/>
      <c r="P294" s="346"/>
      <c r="Q294" s="346"/>
      <c r="R294" s="346"/>
      <c r="S294" s="346"/>
      <c r="T294" s="346"/>
      <c r="U294" s="346"/>
      <c r="V294" s="346"/>
      <c r="W294" s="346"/>
      <c r="X294" s="346"/>
      <c r="Y294" s="346"/>
      <c r="Z294" s="346"/>
    </row>
    <row r="295" spans="3:26" ht="14.25" customHeight="1" x14ac:dyDescent="0.2">
      <c r="C295" s="346"/>
      <c r="D295" s="346"/>
      <c r="E295" s="346"/>
      <c r="F295" s="346"/>
      <c r="G295" s="346"/>
      <c r="H295" s="346"/>
      <c r="I295" s="346"/>
      <c r="J295" s="346"/>
      <c r="K295" s="346"/>
      <c r="L295" s="346"/>
      <c r="M295" s="346"/>
      <c r="N295" s="346"/>
      <c r="O295" s="346"/>
      <c r="P295" s="346"/>
      <c r="Q295" s="346"/>
      <c r="R295" s="346"/>
      <c r="S295" s="346"/>
      <c r="T295" s="346"/>
      <c r="U295" s="346"/>
      <c r="V295" s="346"/>
      <c r="W295" s="346"/>
      <c r="X295" s="346"/>
      <c r="Y295" s="346"/>
      <c r="Z295" s="346"/>
    </row>
    <row r="296" spans="3:26" ht="14.25" customHeight="1" x14ac:dyDescent="0.2">
      <c r="C296" s="346"/>
      <c r="D296" s="346"/>
      <c r="E296" s="346"/>
      <c r="F296" s="346"/>
      <c r="G296" s="346"/>
      <c r="H296" s="346"/>
      <c r="I296" s="346"/>
      <c r="J296" s="346"/>
      <c r="K296" s="346"/>
      <c r="L296" s="346"/>
      <c r="M296" s="346"/>
      <c r="N296" s="346"/>
      <c r="O296" s="346"/>
      <c r="P296" s="346"/>
      <c r="Q296" s="346"/>
      <c r="R296" s="346"/>
      <c r="S296" s="346"/>
      <c r="T296" s="346"/>
      <c r="U296" s="346"/>
      <c r="V296" s="346"/>
      <c r="W296" s="346"/>
      <c r="X296" s="346"/>
      <c r="Y296" s="346"/>
      <c r="Z296" s="346"/>
    </row>
    <row r="297" spans="3:26" ht="14.25" customHeight="1" x14ac:dyDescent="0.2">
      <c r="C297" s="346"/>
      <c r="D297" s="346"/>
      <c r="E297" s="346"/>
      <c r="F297" s="346"/>
      <c r="G297" s="346"/>
      <c r="H297" s="346"/>
      <c r="I297" s="346"/>
      <c r="J297" s="346"/>
      <c r="K297" s="346"/>
      <c r="L297" s="346"/>
      <c r="M297" s="346"/>
      <c r="N297" s="346"/>
      <c r="O297" s="346"/>
      <c r="P297" s="346"/>
      <c r="Q297" s="346"/>
      <c r="R297" s="346"/>
      <c r="S297" s="346"/>
      <c r="T297" s="346"/>
      <c r="U297" s="346"/>
      <c r="V297" s="346"/>
      <c r="W297" s="346"/>
      <c r="X297" s="346"/>
      <c r="Y297" s="346"/>
      <c r="Z297" s="346"/>
    </row>
    <row r="298" spans="3:26" ht="14.25" customHeight="1" x14ac:dyDescent="0.2">
      <c r="C298" s="346"/>
      <c r="D298" s="346"/>
      <c r="E298" s="346"/>
      <c r="F298" s="346"/>
      <c r="G298" s="346"/>
      <c r="H298" s="346"/>
      <c r="I298" s="346"/>
      <c r="J298" s="346"/>
      <c r="K298" s="346"/>
      <c r="L298" s="346"/>
      <c r="M298" s="346"/>
      <c r="N298" s="346"/>
      <c r="O298" s="346"/>
      <c r="P298" s="346"/>
      <c r="Q298" s="346"/>
      <c r="R298" s="346"/>
      <c r="S298" s="346"/>
      <c r="T298" s="346"/>
      <c r="U298" s="346"/>
      <c r="V298" s="346"/>
      <c r="W298" s="346"/>
      <c r="X298" s="346"/>
      <c r="Y298" s="346"/>
      <c r="Z298" s="346"/>
    </row>
    <row r="299" spans="3:26" ht="14.25" customHeight="1" x14ac:dyDescent="0.2">
      <c r="C299" s="346"/>
      <c r="D299" s="346"/>
      <c r="E299" s="346"/>
      <c r="F299" s="346"/>
      <c r="G299" s="346"/>
      <c r="H299" s="346"/>
      <c r="I299" s="346"/>
      <c r="J299" s="346"/>
      <c r="K299" s="346"/>
      <c r="L299" s="346"/>
      <c r="M299" s="346"/>
      <c r="N299" s="346"/>
      <c r="O299" s="346"/>
      <c r="P299" s="346"/>
      <c r="Q299" s="346"/>
      <c r="R299" s="346"/>
      <c r="S299" s="346"/>
      <c r="T299" s="346"/>
      <c r="U299" s="346"/>
      <c r="V299" s="346"/>
      <c r="W299" s="346"/>
      <c r="X299" s="346"/>
      <c r="Y299" s="346"/>
      <c r="Z299" s="346"/>
    </row>
    <row r="300" spans="3:26" ht="14.25" customHeight="1" x14ac:dyDescent="0.2">
      <c r="C300" s="346"/>
      <c r="D300" s="346"/>
      <c r="E300" s="346"/>
      <c r="F300" s="346"/>
      <c r="G300" s="346"/>
      <c r="H300" s="346"/>
      <c r="I300" s="346"/>
      <c r="J300" s="346"/>
      <c r="K300" s="346"/>
      <c r="L300" s="346"/>
      <c r="M300" s="346"/>
      <c r="N300" s="346"/>
      <c r="O300" s="346"/>
      <c r="P300" s="346"/>
      <c r="Q300" s="346"/>
      <c r="R300" s="346"/>
      <c r="S300" s="346"/>
      <c r="T300" s="346"/>
      <c r="U300" s="346"/>
      <c r="V300" s="346"/>
      <c r="W300" s="346"/>
      <c r="X300" s="346"/>
      <c r="Y300" s="346"/>
      <c r="Z300" s="346"/>
    </row>
    <row r="301" spans="3:26" ht="14.25" customHeight="1" x14ac:dyDescent="0.2">
      <c r="C301" s="346"/>
      <c r="D301" s="346"/>
      <c r="E301" s="346"/>
      <c r="F301" s="346"/>
      <c r="G301" s="346"/>
      <c r="H301" s="346"/>
      <c r="I301" s="346"/>
      <c r="J301" s="346"/>
      <c r="K301" s="346"/>
      <c r="L301" s="346"/>
      <c r="M301" s="346"/>
      <c r="N301" s="346"/>
      <c r="O301" s="346"/>
      <c r="P301" s="346"/>
      <c r="Q301" s="346"/>
      <c r="R301" s="346"/>
      <c r="S301" s="346"/>
      <c r="T301" s="346"/>
      <c r="U301" s="346"/>
      <c r="V301" s="346"/>
      <c r="W301" s="346"/>
      <c r="X301" s="346"/>
      <c r="Y301" s="346"/>
      <c r="Z301" s="346"/>
    </row>
    <row r="302" spans="3:26" ht="14.25" customHeight="1" x14ac:dyDescent="0.2">
      <c r="C302" s="346"/>
      <c r="D302" s="346"/>
      <c r="E302" s="346"/>
      <c r="F302" s="346"/>
      <c r="G302" s="346"/>
      <c r="H302" s="346"/>
      <c r="I302" s="346"/>
      <c r="J302" s="346"/>
      <c r="K302" s="346"/>
      <c r="L302" s="346"/>
      <c r="M302" s="346"/>
      <c r="N302" s="346"/>
      <c r="O302" s="346"/>
      <c r="P302" s="346"/>
      <c r="Q302" s="346"/>
      <c r="R302" s="346"/>
      <c r="S302" s="346"/>
      <c r="T302" s="346"/>
      <c r="U302" s="346"/>
      <c r="V302" s="346"/>
      <c r="W302" s="346"/>
      <c r="X302" s="346"/>
      <c r="Y302" s="346"/>
      <c r="Z302" s="346"/>
    </row>
    <row r="303" spans="3:26" ht="14.25" customHeight="1" x14ac:dyDescent="0.2">
      <c r="C303" s="346"/>
      <c r="D303" s="346"/>
      <c r="E303" s="346"/>
      <c r="F303" s="346"/>
      <c r="G303" s="346"/>
      <c r="H303" s="346"/>
      <c r="I303" s="346"/>
      <c r="J303" s="346"/>
      <c r="K303" s="346"/>
      <c r="L303" s="346"/>
      <c r="M303" s="346"/>
      <c r="N303" s="346"/>
      <c r="O303" s="346"/>
      <c r="P303" s="346"/>
      <c r="Q303" s="346"/>
      <c r="R303" s="346"/>
      <c r="S303" s="346"/>
      <c r="T303" s="346"/>
      <c r="U303" s="346"/>
      <c r="V303" s="346"/>
      <c r="W303" s="346"/>
      <c r="X303" s="346"/>
      <c r="Y303" s="346"/>
      <c r="Z303" s="346"/>
    </row>
    <row r="304" spans="3:26" ht="14.25" customHeight="1" x14ac:dyDescent="0.2">
      <c r="C304" s="346"/>
      <c r="D304" s="346"/>
      <c r="E304" s="346"/>
      <c r="F304" s="346"/>
      <c r="G304" s="346"/>
      <c r="H304" s="346"/>
      <c r="I304" s="346"/>
      <c r="J304" s="346"/>
      <c r="K304" s="346"/>
      <c r="L304" s="346"/>
      <c r="M304" s="346"/>
      <c r="N304" s="346"/>
      <c r="O304" s="346"/>
      <c r="P304" s="346"/>
      <c r="Q304" s="346"/>
      <c r="R304" s="346"/>
      <c r="S304" s="346"/>
      <c r="T304" s="346"/>
      <c r="U304" s="346"/>
      <c r="V304" s="346"/>
      <c r="W304" s="346"/>
      <c r="X304" s="346"/>
      <c r="Y304" s="346"/>
      <c r="Z304" s="346"/>
    </row>
    <row r="305" spans="3:26" ht="14.25" customHeight="1" x14ac:dyDescent="0.2">
      <c r="C305" s="346"/>
      <c r="D305" s="346"/>
      <c r="E305" s="346"/>
      <c r="F305" s="346"/>
      <c r="G305" s="346"/>
      <c r="H305" s="346"/>
      <c r="I305" s="346"/>
      <c r="J305" s="346"/>
      <c r="K305" s="346"/>
      <c r="L305" s="346"/>
      <c r="M305" s="346"/>
      <c r="N305" s="346"/>
      <c r="O305" s="346"/>
      <c r="P305" s="346"/>
      <c r="Q305" s="346"/>
      <c r="R305" s="346"/>
      <c r="S305" s="346"/>
      <c r="T305" s="346"/>
      <c r="U305" s="346"/>
      <c r="V305" s="346"/>
      <c r="W305" s="346"/>
      <c r="X305" s="346"/>
      <c r="Y305" s="346"/>
      <c r="Z305" s="346"/>
    </row>
    <row r="306" spans="3:26" ht="14.25" customHeight="1" x14ac:dyDescent="0.2">
      <c r="C306" s="346"/>
      <c r="D306" s="346"/>
      <c r="E306" s="346"/>
      <c r="F306" s="346"/>
      <c r="G306" s="346"/>
      <c r="H306" s="346"/>
      <c r="I306" s="346"/>
      <c r="J306" s="346"/>
      <c r="K306" s="346"/>
      <c r="L306" s="346"/>
      <c r="M306" s="346"/>
      <c r="N306" s="346"/>
      <c r="O306" s="346"/>
      <c r="P306" s="346"/>
      <c r="Q306" s="346"/>
      <c r="R306" s="346"/>
      <c r="S306" s="346"/>
      <c r="T306" s="346"/>
      <c r="U306" s="346"/>
      <c r="V306" s="346"/>
      <c r="W306" s="346"/>
      <c r="X306" s="346"/>
      <c r="Y306" s="346"/>
      <c r="Z306" s="346"/>
    </row>
    <row r="307" spans="3:26" ht="14.25" customHeight="1" x14ac:dyDescent="0.2">
      <c r="C307" s="346"/>
      <c r="D307" s="346"/>
      <c r="E307" s="346"/>
      <c r="F307" s="346"/>
      <c r="G307" s="346"/>
      <c r="H307" s="346"/>
      <c r="I307" s="346"/>
      <c r="J307" s="346"/>
      <c r="K307" s="346"/>
      <c r="L307" s="346"/>
      <c r="M307" s="346"/>
      <c r="N307" s="346"/>
      <c r="O307" s="346"/>
      <c r="P307" s="346"/>
      <c r="Q307" s="346"/>
      <c r="R307" s="346"/>
      <c r="S307" s="346"/>
      <c r="T307" s="346"/>
      <c r="U307" s="346"/>
      <c r="V307" s="346"/>
      <c r="W307" s="346"/>
      <c r="X307" s="346"/>
      <c r="Y307" s="346"/>
      <c r="Z307" s="346"/>
    </row>
    <row r="308" spans="3:26" ht="14.25" customHeight="1" x14ac:dyDescent="0.2">
      <c r="C308" s="346"/>
      <c r="D308" s="346"/>
      <c r="E308" s="346"/>
      <c r="F308" s="346"/>
      <c r="G308" s="346"/>
      <c r="H308" s="346"/>
      <c r="I308" s="346"/>
      <c r="J308" s="346"/>
      <c r="K308" s="346"/>
      <c r="L308" s="346"/>
      <c r="M308" s="346"/>
      <c r="N308" s="346"/>
      <c r="O308" s="346"/>
      <c r="P308" s="346"/>
      <c r="Q308" s="346"/>
      <c r="R308" s="346"/>
      <c r="S308" s="346"/>
      <c r="T308" s="346"/>
      <c r="U308" s="346"/>
      <c r="V308" s="346"/>
      <c r="W308" s="346"/>
      <c r="X308" s="346"/>
      <c r="Y308" s="346"/>
      <c r="Z308" s="346"/>
    </row>
    <row r="309" spans="3:26" ht="14.25" customHeight="1" x14ac:dyDescent="0.2">
      <c r="C309" s="346"/>
      <c r="D309" s="346"/>
      <c r="E309" s="346"/>
      <c r="F309" s="346"/>
      <c r="G309" s="346"/>
      <c r="H309" s="346"/>
      <c r="I309" s="346"/>
      <c r="J309" s="346"/>
      <c r="K309" s="346"/>
      <c r="L309" s="346"/>
      <c r="M309" s="346"/>
      <c r="N309" s="346"/>
      <c r="O309" s="346"/>
      <c r="P309" s="346"/>
      <c r="Q309" s="346"/>
      <c r="R309" s="346"/>
      <c r="S309" s="346"/>
      <c r="T309" s="346"/>
      <c r="U309" s="346"/>
      <c r="V309" s="346"/>
      <c r="W309" s="346"/>
      <c r="X309" s="346"/>
      <c r="Y309" s="346"/>
      <c r="Z309" s="346"/>
    </row>
    <row r="310" spans="3:26" ht="14.25" customHeight="1" x14ac:dyDescent="0.2">
      <c r="C310" s="346"/>
      <c r="D310" s="346"/>
      <c r="E310" s="346"/>
      <c r="F310" s="346"/>
      <c r="G310" s="346"/>
      <c r="H310" s="346"/>
      <c r="I310" s="346"/>
      <c r="J310" s="346"/>
      <c r="K310" s="346"/>
      <c r="L310" s="346"/>
      <c r="M310" s="346"/>
      <c r="N310" s="346"/>
      <c r="O310" s="346"/>
      <c r="P310" s="346"/>
      <c r="Q310" s="346"/>
      <c r="R310" s="346"/>
      <c r="S310" s="346"/>
      <c r="T310" s="346"/>
      <c r="U310" s="346"/>
      <c r="V310" s="346"/>
      <c r="W310" s="346"/>
      <c r="X310" s="346"/>
      <c r="Y310" s="346"/>
      <c r="Z310" s="346"/>
    </row>
    <row r="311" spans="3:26" ht="14.25" customHeight="1" x14ac:dyDescent="0.2">
      <c r="C311" s="346"/>
      <c r="D311" s="346"/>
      <c r="E311" s="346"/>
      <c r="F311" s="346"/>
      <c r="G311" s="346"/>
      <c r="H311" s="346"/>
      <c r="I311" s="346"/>
      <c r="J311" s="346"/>
      <c r="K311" s="346"/>
      <c r="L311" s="346"/>
      <c r="M311" s="346"/>
      <c r="N311" s="346"/>
      <c r="O311" s="346"/>
      <c r="P311" s="346"/>
      <c r="Q311" s="346"/>
      <c r="R311" s="346"/>
      <c r="S311" s="346"/>
      <c r="T311" s="346"/>
      <c r="U311" s="346"/>
      <c r="V311" s="346"/>
      <c r="W311" s="346"/>
      <c r="X311" s="346"/>
      <c r="Y311" s="346"/>
      <c r="Z311" s="346"/>
    </row>
    <row r="312" spans="3:26" ht="14.25" customHeight="1" x14ac:dyDescent="0.2">
      <c r="C312" s="346"/>
      <c r="D312" s="346"/>
      <c r="E312" s="346"/>
      <c r="F312" s="346"/>
      <c r="G312" s="346"/>
      <c r="H312" s="346"/>
      <c r="I312" s="346"/>
      <c r="J312" s="346"/>
      <c r="K312" s="346"/>
      <c r="L312" s="346"/>
      <c r="M312" s="346"/>
      <c r="N312" s="346"/>
      <c r="O312" s="346"/>
      <c r="P312" s="346"/>
      <c r="Q312" s="346"/>
      <c r="R312" s="346"/>
      <c r="S312" s="346"/>
      <c r="T312" s="346"/>
      <c r="U312" s="346"/>
      <c r="V312" s="346"/>
      <c r="W312" s="346"/>
      <c r="X312" s="346"/>
      <c r="Y312" s="346"/>
      <c r="Z312" s="346"/>
    </row>
    <row r="313" spans="3:26" ht="14.25" customHeight="1" x14ac:dyDescent="0.2">
      <c r="C313" s="346"/>
      <c r="D313" s="346"/>
      <c r="E313" s="346"/>
      <c r="F313" s="346"/>
      <c r="G313" s="346"/>
      <c r="H313" s="346"/>
      <c r="I313" s="346"/>
      <c r="J313" s="346"/>
      <c r="K313" s="346"/>
      <c r="L313" s="346"/>
      <c r="M313" s="346"/>
      <c r="N313" s="346"/>
      <c r="O313" s="346"/>
      <c r="P313" s="346"/>
      <c r="Q313" s="346"/>
      <c r="R313" s="346"/>
      <c r="S313" s="346"/>
      <c r="T313" s="346"/>
      <c r="U313" s="346"/>
      <c r="V313" s="346"/>
      <c r="W313" s="346"/>
      <c r="X313" s="346"/>
      <c r="Y313" s="346"/>
      <c r="Z313" s="346"/>
    </row>
    <row r="314" spans="3:26" ht="14.25" customHeight="1" x14ac:dyDescent="0.2">
      <c r="C314" s="346"/>
      <c r="D314" s="346"/>
      <c r="E314" s="346"/>
      <c r="F314" s="346"/>
      <c r="G314" s="346"/>
      <c r="H314" s="346"/>
      <c r="I314" s="346"/>
      <c r="J314" s="346"/>
      <c r="K314" s="346"/>
      <c r="L314" s="346"/>
      <c r="M314" s="346"/>
      <c r="N314" s="346"/>
      <c r="O314" s="346"/>
      <c r="P314" s="346"/>
      <c r="Q314" s="346"/>
      <c r="R314" s="346"/>
      <c r="S314" s="346"/>
      <c r="T314" s="346"/>
      <c r="U314" s="346"/>
      <c r="V314" s="346"/>
      <c r="W314" s="346"/>
      <c r="X314" s="346"/>
      <c r="Y314" s="346"/>
      <c r="Z314" s="346"/>
    </row>
    <row r="315" spans="3:26" ht="14.25" customHeight="1" x14ac:dyDescent="0.2">
      <c r="C315" s="346"/>
      <c r="D315" s="346"/>
      <c r="E315" s="346"/>
      <c r="F315" s="346"/>
      <c r="G315" s="346"/>
      <c r="H315" s="346"/>
      <c r="I315" s="346"/>
      <c r="J315" s="346"/>
      <c r="K315" s="346"/>
      <c r="L315" s="346"/>
      <c r="M315" s="346"/>
      <c r="N315" s="346"/>
      <c r="O315" s="346"/>
      <c r="P315" s="346"/>
      <c r="Q315" s="346"/>
      <c r="R315" s="346"/>
      <c r="S315" s="346"/>
      <c r="T315" s="346"/>
      <c r="U315" s="346"/>
      <c r="V315" s="346"/>
      <c r="W315" s="346"/>
      <c r="X315" s="346"/>
      <c r="Y315" s="346"/>
      <c r="Z315" s="346"/>
    </row>
    <row r="316" spans="3:26" ht="14.25" customHeight="1" x14ac:dyDescent="0.2">
      <c r="C316" s="346"/>
      <c r="D316" s="346"/>
      <c r="E316" s="346"/>
      <c r="F316" s="346"/>
      <c r="G316" s="346"/>
      <c r="H316" s="346"/>
      <c r="I316" s="346"/>
      <c r="J316" s="346"/>
      <c r="K316" s="346"/>
      <c r="L316" s="346"/>
      <c r="M316" s="346"/>
      <c r="N316" s="346"/>
      <c r="O316" s="346"/>
      <c r="P316" s="346"/>
      <c r="Q316" s="346"/>
      <c r="R316" s="346"/>
      <c r="S316" s="346"/>
      <c r="T316" s="346"/>
      <c r="U316" s="346"/>
      <c r="V316" s="346"/>
      <c r="W316" s="346"/>
      <c r="X316" s="346"/>
      <c r="Y316" s="346"/>
      <c r="Z316" s="346"/>
    </row>
    <row r="317" spans="3:26" ht="14.25" customHeight="1" x14ac:dyDescent="0.2">
      <c r="C317" s="346"/>
      <c r="D317" s="346"/>
      <c r="E317" s="346"/>
      <c r="F317" s="346"/>
      <c r="G317" s="346"/>
      <c r="H317" s="346"/>
      <c r="I317" s="346"/>
      <c r="J317" s="346"/>
      <c r="K317" s="346"/>
      <c r="L317" s="346"/>
      <c r="M317" s="346"/>
      <c r="N317" s="346"/>
      <c r="O317" s="346"/>
      <c r="P317" s="346"/>
      <c r="Q317" s="346"/>
      <c r="R317" s="346"/>
      <c r="S317" s="346"/>
      <c r="T317" s="346"/>
      <c r="U317" s="346"/>
      <c r="V317" s="346"/>
      <c r="W317" s="346"/>
      <c r="X317" s="346"/>
      <c r="Y317" s="346"/>
      <c r="Z317" s="346"/>
    </row>
    <row r="318" spans="3:26" ht="14.25" customHeight="1" x14ac:dyDescent="0.2">
      <c r="C318" s="346"/>
      <c r="D318" s="346"/>
      <c r="E318" s="346"/>
      <c r="F318" s="346"/>
      <c r="G318" s="346"/>
      <c r="H318" s="346"/>
      <c r="I318" s="346"/>
      <c r="J318" s="346"/>
      <c r="K318" s="346"/>
      <c r="L318" s="346"/>
      <c r="M318" s="346"/>
      <c r="N318" s="346"/>
      <c r="O318" s="346"/>
      <c r="P318" s="346"/>
      <c r="Q318" s="346"/>
      <c r="R318" s="346"/>
      <c r="S318" s="346"/>
      <c r="T318" s="346"/>
      <c r="U318" s="346"/>
      <c r="V318" s="346"/>
      <c r="W318" s="346"/>
      <c r="X318" s="346"/>
      <c r="Y318" s="346"/>
      <c r="Z318" s="346"/>
    </row>
    <row r="319" spans="3:26" ht="14.25" customHeight="1" x14ac:dyDescent="0.2">
      <c r="C319" s="346"/>
      <c r="D319" s="346"/>
      <c r="E319" s="346"/>
      <c r="F319" s="346"/>
      <c r="G319" s="346"/>
      <c r="H319" s="346"/>
      <c r="I319" s="346"/>
      <c r="J319" s="346"/>
      <c r="K319" s="346"/>
      <c r="L319" s="346"/>
      <c r="M319" s="346"/>
      <c r="N319" s="346"/>
      <c r="O319" s="346"/>
      <c r="P319" s="346"/>
      <c r="Q319" s="346"/>
      <c r="R319" s="346"/>
      <c r="S319" s="346"/>
      <c r="T319" s="346"/>
      <c r="U319" s="346"/>
      <c r="V319" s="346"/>
      <c r="W319" s="346"/>
      <c r="X319" s="346"/>
      <c r="Y319" s="346"/>
      <c r="Z319" s="346"/>
    </row>
    <row r="320" spans="3:26" ht="14.25" customHeight="1" x14ac:dyDescent="0.2">
      <c r="C320" s="346"/>
      <c r="D320" s="346"/>
      <c r="E320" s="346"/>
      <c r="F320" s="346"/>
      <c r="G320" s="346"/>
      <c r="H320" s="346"/>
      <c r="I320" s="346"/>
      <c r="J320" s="346"/>
      <c r="K320" s="346"/>
      <c r="L320" s="346"/>
      <c r="M320" s="346"/>
      <c r="N320" s="346"/>
      <c r="O320" s="346"/>
      <c r="P320" s="346"/>
      <c r="Q320" s="346"/>
      <c r="R320" s="346"/>
      <c r="S320" s="346"/>
      <c r="T320" s="346"/>
      <c r="U320" s="346"/>
      <c r="V320" s="346"/>
      <c r="W320" s="346"/>
      <c r="X320" s="346"/>
      <c r="Y320" s="346"/>
      <c r="Z320" s="346"/>
    </row>
    <row r="321" spans="3:26" ht="14.25" customHeight="1" x14ac:dyDescent="0.2">
      <c r="C321" s="346"/>
      <c r="D321" s="346"/>
      <c r="E321" s="346"/>
      <c r="F321" s="346"/>
      <c r="G321" s="346"/>
      <c r="H321" s="346"/>
      <c r="I321" s="346"/>
      <c r="J321" s="346"/>
      <c r="K321" s="346"/>
      <c r="L321" s="346"/>
      <c r="M321" s="346"/>
      <c r="N321" s="346"/>
      <c r="O321" s="346"/>
      <c r="P321" s="346"/>
      <c r="Q321" s="346"/>
      <c r="R321" s="346"/>
      <c r="S321" s="346"/>
      <c r="T321" s="346"/>
      <c r="U321" s="346"/>
      <c r="V321" s="346"/>
      <c r="W321" s="346"/>
      <c r="X321" s="346"/>
      <c r="Y321" s="346"/>
      <c r="Z321" s="346"/>
    </row>
    <row r="322" spans="3:26" ht="14.25" customHeight="1" x14ac:dyDescent="0.2">
      <c r="C322" s="346"/>
      <c r="D322" s="346"/>
      <c r="E322" s="346"/>
      <c r="F322" s="346"/>
      <c r="G322" s="346"/>
      <c r="H322" s="346"/>
      <c r="I322" s="346"/>
      <c r="J322" s="346"/>
      <c r="K322" s="346"/>
      <c r="L322" s="346"/>
      <c r="M322" s="346"/>
      <c r="N322" s="346"/>
      <c r="O322" s="346"/>
      <c r="P322" s="346"/>
      <c r="Q322" s="346"/>
      <c r="R322" s="346"/>
      <c r="S322" s="346"/>
      <c r="T322" s="346"/>
      <c r="U322" s="346"/>
      <c r="V322" s="346"/>
      <c r="W322" s="346"/>
      <c r="X322" s="346"/>
      <c r="Y322" s="346"/>
      <c r="Z322" s="346"/>
    </row>
    <row r="323" spans="3:26" ht="14.25" customHeight="1" x14ac:dyDescent="0.2">
      <c r="C323" s="346"/>
      <c r="D323" s="346"/>
      <c r="E323" s="346"/>
      <c r="F323" s="346"/>
      <c r="G323" s="346"/>
      <c r="H323" s="346"/>
      <c r="I323" s="346"/>
      <c r="J323" s="346"/>
      <c r="K323" s="346"/>
      <c r="L323" s="346"/>
      <c r="M323" s="346"/>
      <c r="N323" s="346"/>
      <c r="O323" s="346"/>
      <c r="P323" s="346"/>
      <c r="Q323" s="346"/>
      <c r="R323" s="346"/>
      <c r="S323" s="346"/>
      <c r="T323" s="346"/>
      <c r="U323" s="346"/>
      <c r="V323" s="346"/>
      <c r="W323" s="346"/>
      <c r="X323" s="346"/>
      <c r="Y323" s="346"/>
      <c r="Z323" s="346"/>
    </row>
    <row r="324" spans="3:26" ht="14.25" customHeight="1" x14ac:dyDescent="0.2">
      <c r="C324" s="346"/>
      <c r="D324" s="346"/>
      <c r="E324" s="346"/>
      <c r="F324" s="346"/>
      <c r="G324" s="346"/>
      <c r="H324" s="346"/>
      <c r="I324" s="346"/>
      <c r="J324" s="346"/>
      <c r="K324" s="346"/>
      <c r="L324" s="346"/>
      <c r="M324" s="346"/>
      <c r="N324" s="346"/>
      <c r="O324" s="346"/>
      <c r="P324" s="346"/>
      <c r="Q324" s="346"/>
      <c r="R324" s="346"/>
      <c r="S324" s="346"/>
      <c r="T324" s="346"/>
      <c r="U324" s="346"/>
      <c r="V324" s="346"/>
      <c r="W324" s="346"/>
      <c r="X324" s="346"/>
      <c r="Y324" s="346"/>
      <c r="Z324" s="346"/>
    </row>
    <row r="325" spans="3:26" ht="14.25" customHeight="1" x14ac:dyDescent="0.2">
      <c r="C325" s="346"/>
      <c r="D325" s="346"/>
      <c r="E325" s="346"/>
      <c r="F325" s="346"/>
      <c r="G325" s="346"/>
      <c r="H325" s="346"/>
      <c r="I325" s="346"/>
      <c r="J325" s="346"/>
      <c r="K325" s="346"/>
      <c r="L325" s="346"/>
      <c r="M325" s="346"/>
      <c r="N325" s="346"/>
      <c r="O325" s="346"/>
      <c r="P325" s="346"/>
      <c r="Q325" s="346"/>
      <c r="R325" s="346"/>
      <c r="S325" s="346"/>
      <c r="T325" s="346"/>
      <c r="U325" s="346"/>
      <c r="V325" s="346"/>
      <c r="W325" s="346"/>
      <c r="X325" s="346"/>
      <c r="Y325" s="346"/>
      <c r="Z325" s="346"/>
    </row>
    <row r="326" spans="3:26" ht="14.25" customHeight="1" x14ac:dyDescent="0.2">
      <c r="C326" s="346"/>
      <c r="D326" s="346"/>
      <c r="E326" s="346"/>
      <c r="F326" s="346"/>
      <c r="G326" s="346"/>
      <c r="H326" s="346"/>
      <c r="I326" s="346"/>
      <c r="J326" s="346"/>
      <c r="K326" s="346"/>
      <c r="L326" s="346"/>
      <c r="M326" s="346"/>
      <c r="N326" s="346"/>
      <c r="O326" s="346"/>
      <c r="P326" s="346"/>
      <c r="Q326" s="346"/>
      <c r="R326" s="346"/>
      <c r="S326" s="346"/>
      <c r="T326" s="346"/>
      <c r="U326" s="346"/>
      <c r="V326" s="346"/>
      <c r="W326" s="346"/>
      <c r="X326" s="346"/>
      <c r="Y326" s="346"/>
      <c r="Z326" s="346"/>
    </row>
    <row r="327" spans="3:26" ht="14.25" customHeight="1" x14ac:dyDescent="0.2">
      <c r="C327" s="346"/>
      <c r="D327" s="346"/>
      <c r="E327" s="346"/>
      <c r="F327" s="346"/>
      <c r="G327" s="346"/>
      <c r="H327" s="346"/>
      <c r="I327" s="346"/>
      <c r="J327" s="346"/>
      <c r="K327" s="346"/>
      <c r="L327" s="346"/>
      <c r="M327" s="346"/>
      <c r="N327" s="346"/>
      <c r="O327" s="346"/>
      <c r="P327" s="346"/>
      <c r="Q327" s="346"/>
      <c r="R327" s="346"/>
      <c r="S327" s="346"/>
      <c r="T327" s="346"/>
      <c r="U327" s="346"/>
      <c r="V327" s="346"/>
      <c r="W327" s="346"/>
      <c r="X327" s="346"/>
      <c r="Y327" s="346"/>
      <c r="Z327" s="346"/>
    </row>
    <row r="328" spans="3:26" ht="14.25" customHeight="1" x14ac:dyDescent="0.2">
      <c r="C328" s="346"/>
      <c r="D328" s="346"/>
      <c r="E328" s="346"/>
      <c r="F328" s="346"/>
      <c r="G328" s="346"/>
      <c r="H328" s="346"/>
      <c r="I328" s="346"/>
      <c r="J328" s="346"/>
      <c r="K328" s="346"/>
      <c r="L328" s="346"/>
      <c r="M328" s="346"/>
      <c r="N328" s="346"/>
      <c r="O328" s="346"/>
      <c r="P328" s="346"/>
      <c r="Q328" s="346"/>
      <c r="R328" s="346"/>
      <c r="S328" s="346"/>
      <c r="T328" s="346"/>
      <c r="U328" s="346"/>
      <c r="V328" s="346"/>
      <c r="W328" s="346"/>
      <c r="X328" s="346"/>
      <c r="Y328" s="346"/>
      <c r="Z328" s="346"/>
    </row>
    <row r="329" spans="3:26" ht="14.25" customHeight="1" x14ac:dyDescent="0.2">
      <c r="C329" s="346"/>
      <c r="D329" s="346"/>
      <c r="E329" s="346"/>
      <c r="F329" s="346"/>
      <c r="G329" s="346"/>
      <c r="H329" s="346"/>
      <c r="I329" s="346"/>
      <c r="J329" s="346"/>
      <c r="K329" s="346"/>
      <c r="L329" s="346"/>
      <c r="M329" s="346"/>
      <c r="N329" s="346"/>
      <c r="O329" s="346"/>
      <c r="P329" s="346"/>
      <c r="Q329" s="346"/>
      <c r="R329" s="346"/>
      <c r="S329" s="346"/>
      <c r="T329" s="346"/>
      <c r="U329" s="346"/>
      <c r="V329" s="346"/>
      <c r="W329" s="346"/>
      <c r="X329" s="346"/>
      <c r="Y329" s="346"/>
      <c r="Z329" s="346"/>
    </row>
    <row r="330" spans="3:26" ht="14.25" customHeight="1" x14ac:dyDescent="0.2">
      <c r="C330" s="346"/>
      <c r="D330" s="346"/>
      <c r="E330" s="346"/>
      <c r="F330" s="346"/>
      <c r="G330" s="346"/>
      <c r="H330" s="346"/>
      <c r="I330" s="346"/>
      <c r="J330" s="346"/>
      <c r="K330" s="346"/>
      <c r="L330" s="346"/>
      <c r="M330" s="346"/>
      <c r="N330" s="346"/>
      <c r="O330" s="346"/>
      <c r="P330" s="346"/>
      <c r="Q330" s="346"/>
      <c r="R330" s="346"/>
      <c r="S330" s="346"/>
      <c r="T330" s="346"/>
      <c r="U330" s="346"/>
      <c r="V330" s="346"/>
      <c r="W330" s="346"/>
      <c r="X330" s="346"/>
      <c r="Y330" s="346"/>
      <c r="Z330" s="346"/>
    </row>
    <row r="331" spans="3:26" ht="14.25" customHeight="1" x14ac:dyDescent="0.2">
      <c r="C331" s="346"/>
      <c r="D331" s="346"/>
      <c r="E331" s="346"/>
      <c r="F331" s="346"/>
      <c r="G331" s="346"/>
      <c r="H331" s="346"/>
      <c r="I331" s="346"/>
      <c r="J331" s="346"/>
      <c r="K331" s="346"/>
      <c r="L331" s="346"/>
      <c r="M331" s="346"/>
      <c r="N331" s="346"/>
      <c r="O331" s="346"/>
      <c r="P331" s="346"/>
      <c r="Q331" s="346"/>
      <c r="R331" s="346"/>
      <c r="S331" s="346"/>
      <c r="T331" s="346"/>
      <c r="U331" s="346"/>
      <c r="V331" s="346"/>
      <c r="W331" s="346"/>
      <c r="X331" s="346"/>
      <c r="Y331" s="346"/>
      <c r="Z331" s="346"/>
    </row>
    <row r="332" spans="3:26" ht="14.25" customHeight="1" x14ac:dyDescent="0.2">
      <c r="C332" s="346"/>
      <c r="D332" s="346"/>
      <c r="E332" s="346"/>
      <c r="F332" s="346"/>
      <c r="G332" s="346"/>
      <c r="H332" s="346"/>
      <c r="I332" s="346"/>
      <c r="J332" s="346"/>
      <c r="K332" s="346"/>
      <c r="L332" s="346"/>
      <c r="M332" s="346"/>
      <c r="N332" s="346"/>
      <c r="O332" s="346"/>
      <c r="P332" s="346"/>
      <c r="Q332" s="346"/>
      <c r="R332" s="346"/>
      <c r="S332" s="346"/>
      <c r="T332" s="346"/>
      <c r="U332" s="346"/>
      <c r="V332" s="346"/>
      <c r="W332" s="346"/>
      <c r="X332" s="346"/>
      <c r="Y332" s="346"/>
      <c r="Z332" s="346"/>
    </row>
    <row r="333" spans="3:26" ht="14.25" customHeight="1" x14ac:dyDescent="0.2">
      <c r="C333" s="346"/>
      <c r="D333" s="346"/>
      <c r="E333" s="346"/>
      <c r="F333" s="346"/>
      <c r="G333" s="346"/>
      <c r="H333" s="346"/>
      <c r="I333" s="346"/>
      <c r="J333" s="346"/>
      <c r="K333" s="346"/>
      <c r="L333" s="346"/>
      <c r="M333" s="346"/>
      <c r="N333" s="346"/>
      <c r="O333" s="346"/>
      <c r="P333" s="346"/>
      <c r="Q333" s="346"/>
      <c r="R333" s="346"/>
      <c r="S333" s="346"/>
      <c r="T333" s="346"/>
      <c r="U333" s="346"/>
      <c r="V333" s="346"/>
      <c r="W333" s="346"/>
      <c r="X333" s="346"/>
      <c r="Y333" s="346"/>
      <c r="Z333" s="346"/>
    </row>
    <row r="334" spans="3:26" ht="14.25" customHeight="1" x14ac:dyDescent="0.2">
      <c r="C334" s="346"/>
      <c r="D334" s="346"/>
      <c r="E334" s="346"/>
      <c r="F334" s="346"/>
      <c r="G334" s="346"/>
      <c r="H334" s="346"/>
      <c r="I334" s="346"/>
      <c r="J334" s="346"/>
      <c r="K334" s="346"/>
      <c r="L334" s="346"/>
      <c r="M334" s="346"/>
      <c r="N334" s="346"/>
      <c r="O334" s="346"/>
      <c r="P334" s="346"/>
      <c r="Q334" s="346"/>
      <c r="R334" s="346"/>
      <c r="S334" s="346"/>
      <c r="T334" s="346"/>
      <c r="U334" s="346"/>
      <c r="V334" s="346"/>
      <c r="W334" s="346"/>
      <c r="X334" s="346"/>
      <c r="Y334" s="346"/>
      <c r="Z334" s="346"/>
    </row>
    <row r="335" spans="3:26" ht="14.25" customHeight="1" x14ac:dyDescent="0.2">
      <c r="C335" s="346"/>
      <c r="D335" s="346"/>
      <c r="E335" s="346"/>
      <c r="F335" s="346"/>
      <c r="G335" s="346"/>
      <c r="H335" s="346"/>
      <c r="I335" s="346"/>
      <c r="J335" s="346"/>
      <c r="K335" s="346"/>
      <c r="L335" s="346"/>
      <c r="M335" s="346"/>
      <c r="N335" s="346"/>
      <c r="O335" s="346"/>
      <c r="P335" s="346"/>
      <c r="Q335" s="346"/>
      <c r="R335" s="346"/>
      <c r="S335" s="346"/>
      <c r="T335" s="346"/>
      <c r="U335" s="346"/>
      <c r="V335" s="346"/>
      <c r="W335" s="346"/>
      <c r="X335" s="346"/>
      <c r="Y335" s="346"/>
      <c r="Z335" s="346"/>
    </row>
    <row r="336" spans="3:26" ht="14.25" customHeight="1" x14ac:dyDescent="0.2">
      <c r="C336" s="346"/>
      <c r="D336" s="346"/>
      <c r="E336" s="346"/>
      <c r="F336" s="346"/>
      <c r="G336" s="346"/>
      <c r="H336" s="346"/>
      <c r="I336" s="346"/>
      <c r="J336" s="346"/>
      <c r="K336" s="346"/>
      <c r="L336" s="346"/>
      <c r="M336" s="346"/>
      <c r="N336" s="346"/>
      <c r="O336" s="346"/>
      <c r="P336" s="346"/>
      <c r="Q336" s="346"/>
      <c r="R336" s="346"/>
      <c r="S336" s="346"/>
      <c r="T336" s="346"/>
      <c r="U336" s="346"/>
      <c r="V336" s="346"/>
      <c r="W336" s="346"/>
      <c r="X336" s="346"/>
      <c r="Y336" s="346"/>
      <c r="Z336" s="346"/>
    </row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</sheetData>
  <mergeCells count="74">
    <mergeCell ref="D136:E136"/>
    <mergeCell ref="C137:E137"/>
    <mergeCell ref="D130:E130"/>
    <mergeCell ref="D131:E131"/>
    <mergeCell ref="D132:E132"/>
    <mergeCell ref="D133:E133"/>
    <mergeCell ref="D134:E134"/>
    <mergeCell ref="D93:E93"/>
    <mergeCell ref="D99:E99"/>
    <mergeCell ref="D100:E100"/>
    <mergeCell ref="D25:E25"/>
    <mergeCell ref="C135:E135"/>
    <mergeCell ref="C111:E111"/>
    <mergeCell ref="C113:E113"/>
    <mergeCell ref="C125:D125"/>
    <mergeCell ref="C127:F127"/>
    <mergeCell ref="D129:E129"/>
    <mergeCell ref="D94:E94"/>
    <mergeCell ref="C95:E95"/>
    <mergeCell ref="D76:E76"/>
    <mergeCell ref="D78:E78"/>
    <mergeCell ref="D87:E87"/>
    <mergeCell ref="D88:E88"/>
    <mergeCell ref="C89:E89"/>
    <mergeCell ref="D29:E29"/>
    <mergeCell ref="C30:E30"/>
    <mergeCell ref="D37:E37"/>
    <mergeCell ref="D38:E38"/>
    <mergeCell ref="C39:E39"/>
    <mergeCell ref="D65:E65"/>
    <mergeCell ref="D36:E36"/>
    <mergeCell ref="C52:D52"/>
    <mergeCell ref="D56:E56"/>
    <mergeCell ref="D57:E57"/>
    <mergeCell ref="D58:E58"/>
    <mergeCell ref="D59:E59"/>
    <mergeCell ref="D60:E60"/>
    <mergeCell ref="C61:E61"/>
    <mergeCell ref="D11:E11"/>
    <mergeCell ref="C3:F3"/>
    <mergeCell ref="C7:F7"/>
    <mergeCell ref="D8:E8"/>
    <mergeCell ref="D9:E9"/>
    <mergeCell ref="D10:E10"/>
    <mergeCell ref="C5:F5"/>
    <mergeCell ref="D12:E12"/>
    <mergeCell ref="D13:E13"/>
    <mergeCell ref="D14:E14"/>
    <mergeCell ref="D22:E22"/>
    <mergeCell ref="D23:E23"/>
    <mergeCell ref="D24:E24"/>
    <mergeCell ref="D26:E26"/>
    <mergeCell ref="D27:E27"/>
    <mergeCell ref="D28:E28"/>
    <mergeCell ref="D15:E15"/>
    <mergeCell ref="D16:E16"/>
    <mergeCell ref="D17:E17"/>
    <mergeCell ref="D18:E18"/>
    <mergeCell ref="D107:E107"/>
    <mergeCell ref="D108:E108"/>
    <mergeCell ref="D109:E109"/>
    <mergeCell ref="D110:E110"/>
    <mergeCell ref="D66:E66"/>
    <mergeCell ref="D67:E67"/>
    <mergeCell ref="D73:E73"/>
    <mergeCell ref="C80:E80"/>
    <mergeCell ref="D86:E86"/>
    <mergeCell ref="D79:E79"/>
    <mergeCell ref="D101:E101"/>
    <mergeCell ref="C102:E102"/>
    <mergeCell ref="D106:E106"/>
    <mergeCell ref="D68:E68"/>
    <mergeCell ref="C69:E69"/>
    <mergeCell ref="D75:E75"/>
  </mergeCells>
  <pageMargins left="0.511811024" right="0.511811024" top="0.78740157499999996" bottom="0.78740157499999996" header="0" footer="0"/>
  <pageSetup orientation="landscape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4"/>
  <sheetViews>
    <sheetView showGridLines="0" zoomScaleNormal="100" zoomScaleSheetLayoutView="100" workbookViewId="0">
      <selection activeCell="E123" sqref="E123"/>
    </sheetView>
  </sheetViews>
  <sheetFormatPr defaultColWidth="12.625" defaultRowHeight="15" customHeight="1" x14ac:dyDescent="0.2"/>
  <cols>
    <col min="1" max="1" width="7.625" style="22" customWidth="1"/>
    <col min="2" max="2" width="2.5" style="22" customWidth="1"/>
    <col min="3" max="3" width="3.625" style="15" customWidth="1"/>
    <col min="4" max="4" width="54.125" style="15" customWidth="1"/>
    <col min="5" max="5" width="8.625" style="15" customWidth="1"/>
    <col min="6" max="6" width="20.5" style="15" customWidth="1"/>
    <col min="7" max="7" width="2.5" style="15" customWidth="1"/>
    <col min="8" max="8" width="7.625" style="15" customWidth="1"/>
    <col min="9" max="27" width="8" style="15" customWidth="1"/>
    <col min="28" max="16384" width="12.625" style="15"/>
  </cols>
  <sheetData>
    <row r="1" spans="2:7" s="22" customFormat="1" ht="15" customHeight="1" x14ac:dyDescent="0.2"/>
    <row r="2" spans="2:7" s="22" customFormat="1" ht="15" customHeight="1" x14ac:dyDescent="0.25">
      <c r="B2" s="47"/>
      <c r="C2" s="48"/>
      <c r="D2" s="48"/>
      <c r="E2" s="48"/>
      <c r="F2" s="48"/>
      <c r="G2" s="351"/>
    </row>
    <row r="3" spans="2:7" ht="14.25" customHeight="1" x14ac:dyDescent="0.25">
      <c r="B3" s="50"/>
      <c r="C3" s="478" t="s">
        <v>0</v>
      </c>
      <c r="D3" s="482"/>
      <c r="E3" s="482"/>
      <c r="F3" s="482"/>
      <c r="G3" s="352"/>
    </row>
    <row r="4" spans="2:7" ht="14.25" customHeight="1" x14ac:dyDescent="0.25">
      <c r="B4" s="50"/>
      <c r="C4" s="255"/>
      <c r="D4" s="255"/>
      <c r="E4" s="255"/>
      <c r="F4" s="255"/>
      <c r="G4" s="352"/>
    </row>
    <row r="5" spans="2:7" ht="14.25" customHeight="1" x14ac:dyDescent="0.25">
      <c r="B5" s="50"/>
      <c r="C5" s="478" t="s">
        <v>1</v>
      </c>
      <c r="D5" s="478"/>
      <c r="E5" s="478"/>
      <c r="F5" s="478"/>
      <c r="G5" s="352"/>
    </row>
    <row r="6" spans="2:7" ht="14.25" customHeight="1" x14ac:dyDescent="0.25">
      <c r="B6" s="50"/>
      <c r="C6" s="238"/>
      <c r="D6" s="237"/>
      <c r="E6" s="237"/>
      <c r="F6" s="237"/>
      <c r="G6" s="352"/>
    </row>
    <row r="7" spans="2:7" ht="14.25" customHeight="1" thickBot="1" x14ac:dyDescent="0.3">
      <c r="B7" s="50"/>
      <c r="C7" s="483" t="s">
        <v>2</v>
      </c>
      <c r="D7" s="484"/>
      <c r="E7" s="484"/>
      <c r="F7" s="484"/>
      <c r="G7" s="352"/>
    </row>
    <row r="8" spans="2:7" ht="63" x14ac:dyDescent="0.25">
      <c r="B8" s="50"/>
      <c r="C8" s="278">
        <v>1</v>
      </c>
      <c r="D8" s="473" t="s">
        <v>114</v>
      </c>
      <c r="E8" s="474"/>
      <c r="F8" s="339" t="s">
        <v>1566</v>
      </c>
      <c r="G8" s="352"/>
    </row>
    <row r="9" spans="2:7" ht="14.25" customHeight="1" x14ac:dyDescent="0.25">
      <c r="B9" s="50"/>
      <c r="C9" s="272">
        <v>2</v>
      </c>
      <c r="D9" s="469" t="s">
        <v>3</v>
      </c>
      <c r="E9" s="470"/>
      <c r="F9" s="340" t="s">
        <v>1352</v>
      </c>
      <c r="G9" s="352"/>
    </row>
    <row r="10" spans="2:7" ht="14.25" customHeight="1" x14ac:dyDescent="0.25">
      <c r="B10" s="50"/>
      <c r="C10" s="272">
        <v>3</v>
      </c>
      <c r="D10" s="469" t="s">
        <v>4</v>
      </c>
      <c r="E10" s="470"/>
      <c r="F10" s="275">
        <v>2515</v>
      </c>
      <c r="G10" s="352"/>
    </row>
    <row r="11" spans="2:7" ht="15.75" x14ac:dyDescent="0.25">
      <c r="B11" s="50"/>
      <c r="C11" s="272">
        <v>4</v>
      </c>
      <c r="D11" s="461" t="s">
        <v>5</v>
      </c>
      <c r="E11" s="462"/>
      <c r="F11" s="340" t="s">
        <v>1351</v>
      </c>
      <c r="G11" s="235"/>
    </row>
    <row r="12" spans="2:7" ht="14.25" customHeight="1" x14ac:dyDescent="0.25">
      <c r="B12" s="50"/>
      <c r="C12" s="272">
        <v>5</v>
      </c>
      <c r="D12" s="469" t="s">
        <v>6</v>
      </c>
      <c r="E12" s="470"/>
      <c r="F12" s="341">
        <v>44317</v>
      </c>
      <c r="G12" s="235"/>
    </row>
    <row r="13" spans="2:7" ht="14.25" customHeight="1" x14ac:dyDescent="0.25">
      <c r="B13" s="50"/>
      <c r="C13" s="272">
        <v>6</v>
      </c>
      <c r="D13" s="469" t="s">
        <v>115</v>
      </c>
      <c r="E13" s="470"/>
      <c r="F13" s="342">
        <f>RESUMO!E12</f>
        <v>1</v>
      </c>
      <c r="G13" s="235"/>
    </row>
    <row r="14" spans="2:7" ht="14.25" customHeight="1" x14ac:dyDescent="0.25">
      <c r="B14" s="50"/>
      <c r="C14" s="336">
        <v>7</v>
      </c>
      <c r="D14" s="480" t="s">
        <v>120</v>
      </c>
      <c r="E14" s="485"/>
      <c r="F14" s="276">
        <v>1212</v>
      </c>
      <c r="G14" s="235"/>
    </row>
    <row r="15" spans="2:7" ht="14.25" customHeight="1" x14ac:dyDescent="0.25">
      <c r="B15" s="50"/>
      <c r="C15" s="337">
        <v>8</v>
      </c>
      <c r="D15" s="487" t="s">
        <v>906</v>
      </c>
      <c r="E15" s="488"/>
      <c r="F15" s="343">
        <v>5.5</v>
      </c>
      <c r="G15" s="235"/>
    </row>
    <row r="16" spans="2:7" ht="14.25" customHeight="1" x14ac:dyDescent="0.25">
      <c r="B16" s="50"/>
      <c r="C16" s="336">
        <v>8</v>
      </c>
      <c r="D16" s="333" t="s">
        <v>904</v>
      </c>
      <c r="E16" s="334"/>
      <c r="F16" s="276">
        <v>28</v>
      </c>
      <c r="G16" s="235"/>
    </row>
    <row r="17" spans="2:10" ht="14.25" customHeight="1" thickBot="1" x14ac:dyDescent="0.3">
      <c r="B17" s="50"/>
      <c r="C17" s="338">
        <v>9</v>
      </c>
      <c r="D17" s="489" t="s">
        <v>905</v>
      </c>
      <c r="E17" s="490"/>
      <c r="F17" s="355">
        <v>21</v>
      </c>
      <c r="G17" s="51"/>
    </row>
    <row r="18" spans="2:10" ht="14.25" customHeight="1" x14ac:dyDescent="0.25">
      <c r="B18" s="232"/>
      <c r="C18" s="354"/>
      <c r="D18" s="497"/>
      <c r="E18" s="498"/>
      <c r="F18" s="353"/>
      <c r="G18" s="233"/>
    </row>
    <row r="19" spans="2:10" s="22" customFormat="1" ht="14.25" customHeight="1" x14ac:dyDescent="0.25">
      <c r="B19" s="50"/>
      <c r="C19" s="256" t="s">
        <v>7</v>
      </c>
      <c r="D19" s="255"/>
      <c r="E19" s="255"/>
      <c r="F19" s="255"/>
      <c r="G19" s="235"/>
      <c r="J19" s="19"/>
    </row>
    <row r="20" spans="2:10" s="22" customFormat="1" ht="14.25" customHeight="1" thickBot="1" x14ac:dyDescent="0.3">
      <c r="B20" s="50"/>
      <c r="C20" s="256"/>
      <c r="D20" s="255"/>
      <c r="E20" s="255"/>
      <c r="F20" s="255"/>
      <c r="G20" s="235"/>
    </row>
    <row r="21" spans="2:10" ht="14.25" customHeight="1" thickBot="1" x14ac:dyDescent="0.3">
      <c r="B21" s="50"/>
      <c r="C21" s="270">
        <v>1</v>
      </c>
      <c r="D21" s="471" t="s">
        <v>8</v>
      </c>
      <c r="E21" s="472"/>
      <c r="F21" s="270" t="s">
        <v>9</v>
      </c>
      <c r="G21" s="235"/>
    </row>
    <row r="22" spans="2:10" ht="14.25" customHeight="1" x14ac:dyDescent="0.25">
      <c r="B22" s="50"/>
      <c r="C22" s="271" t="s">
        <v>10</v>
      </c>
      <c r="D22" s="481" t="s">
        <v>11</v>
      </c>
      <c r="E22" s="486"/>
      <c r="F22" s="274">
        <f>F10</f>
        <v>2515</v>
      </c>
      <c r="G22" s="235"/>
      <c r="I22" s="17"/>
      <c r="J22" s="17"/>
    </row>
    <row r="23" spans="2:10" ht="14.25" customHeight="1" x14ac:dyDescent="0.25">
      <c r="B23" s="50"/>
      <c r="C23" s="272" t="s">
        <v>12</v>
      </c>
      <c r="D23" s="469" t="s">
        <v>13</v>
      </c>
      <c r="E23" s="470"/>
      <c r="F23" s="275">
        <v>0</v>
      </c>
      <c r="G23" s="235"/>
      <c r="I23" s="17"/>
    </row>
    <row r="24" spans="2:10" ht="14.25" customHeight="1" x14ac:dyDescent="0.25">
      <c r="B24" s="50"/>
      <c r="C24" s="272" t="s">
        <v>14</v>
      </c>
      <c r="D24" s="469" t="s">
        <v>15</v>
      </c>
      <c r="E24" s="470"/>
      <c r="F24" s="275">
        <v>0</v>
      </c>
      <c r="G24" s="235"/>
      <c r="I24" s="18"/>
    </row>
    <row r="25" spans="2:10" ht="14.25" customHeight="1" x14ac:dyDescent="0.25">
      <c r="B25" s="50"/>
      <c r="C25" s="272" t="s">
        <v>16</v>
      </c>
      <c r="D25" s="469" t="s">
        <v>17</v>
      </c>
      <c r="E25" s="470"/>
      <c r="F25" s="275">
        <v>0</v>
      </c>
      <c r="G25" s="235"/>
    </row>
    <row r="26" spans="2:10" ht="14.25" customHeight="1" x14ac:dyDescent="0.25">
      <c r="B26" s="50"/>
      <c r="C26" s="272" t="s">
        <v>18</v>
      </c>
      <c r="D26" s="469" t="s">
        <v>19</v>
      </c>
      <c r="E26" s="470"/>
      <c r="F26" s="275">
        <v>0</v>
      </c>
      <c r="G26" s="235"/>
    </row>
    <row r="27" spans="2:10" ht="14.25" customHeight="1" x14ac:dyDescent="0.25">
      <c r="B27" s="50"/>
      <c r="C27" s="272" t="s">
        <v>20</v>
      </c>
      <c r="D27" s="469" t="s">
        <v>21</v>
      </c>
      <c r="E27" s="470"/>
      <c r="F27" s="275">
        <v>0</v>
      </c>
      <c r="G27" s="235"/>
    </row>
    <row r="28" spans="2:10" ht="14.25" customHeight="1" thickBot="1" x14ac:dyDescent="0.3">
      <c r="B28" s="50"/>
      <c r="C28" s="273" t="s">
        <v>22</v>
      </c>
      <c r="D28" s="480" t="s">
        <v>23</v>
      </c>
      <c r="E28" s="485"/>
      <c r="F28" s="276">
        <v>0</v>
      </c>
      <c r="G28" s="235"/>
    </row>
    <row r="29" spans="2:10" ht="14.25" customHeight="1" thickBot="1" x14ac:dyDescent="0.3">
      <c r="B29" s="50"/>
      <c r="C29" s="471" t="s">
        <v>24</v>
      </c>
      <c r="D29" s="472"/>
      <c r="E29" s="472"/>
      <c r="F29" s="277">
        <f>SUM(F22:F28)</f>
        <v>2515</v>
      </c>
      <c r="G29" s="235"/>
      <c r="H29" s="19"/>
    </row>
    <row r="30" spans="2:10" ht="14.25" customHeight="1" x14ac:dyDescent="0.25">
      <c r="B30" s="50"/>
      <c r="C30" s="255"/>
      <c r="D30" s="255"/>
      <c r="E30" s="255"/>
      <c r="F30" s="255"/>
      <c r="G30" s="235"/>
    </row>
    <row r="31" spans="2:10" ht="14.25" customHeight="1" x14ac:dyDescent="0.25">
      <c r="B31" s="50"/>
      <c r="C31" s="256" t="s">
        <v>25</v>
      </c>
      <c r="D31" s="255"/>
      <c r="E31" s="255"/>
      <c r="F31" s="255"/>
      <c r="G31" s="235"/>
      <c r="J31" s="19"/>
    </row>
    <row r="32" spans="2:10" ht="14.25" customHeight="1" x14ac:dyDescent="0.25">
      <c r="B32" s="50"/>
      <c r="C32" s="255"/>
      <c r="D32" s="255"/>
      <c r="E32" s="255"/>
      <c r="F32" s="255"/>
      <c r="G32" s="235"/>
    </row>
    <row r="33" spans="2:26" ht="14.25" customHeight="1" x14ac:dyDescent="0.25">
      <c r="B33" s="50"/>
      <c r="C33" s="256" t="s">
        <v>26</v>
      </c>
      <c r="D33" s="255"/>
      <c r="E33" s="255"/>
      <c r="F33" s="255"/>
      <c r="G33" s="235"/>
    </row>
    <row r="34" spans="2:26" s="22" customFormat="1" ht="14.25" customHeight="1" thickBot="1" x14ac:dyDescent="0.3">
      <c r="B34" s="50"/>
      <c r="C34" s="256"/>
      <c r="D34" s="255"/>
      <c r="E34" s="255"/>
      <c r="F34" s="255"/>
      <c r="G34" s="235"/>
    </row>
    <row r="35" spans="2:26" ht="14.25" customHeight="1" thickBot="1" x14ac:dyDescent="0.3">
      <c r="B35" s="50"/>
      <c r="C35" s="270" t="s">
        <v>27</v>
      </c>
      <c r="D35" s="471" t="s">
        <v>28</v>
      </c>
      <c r="E35" s="472"/>
      <c r="F35" s="270" t="s">
        <v>9</v>
      </c>
      <c r="G35" s="235"/>
    </row>
    <row r="36" spans="2:26" ht="14.25" customHeight="1" x14ac:dyDescent="0.25">
      <c r="B36" s="50"/>
      <c r="C36" s="278" t="s">
        <v>10</v>
      </c>
      <c r="D36" s="473" t="s">
        <v>29</v>
      </c>
      <c r="E36" s="474"/>
      <c r="F36" s="279">
        <f>F29/12</f>
        <v>209.58333333333334</v>
      </c>
      <c r="G36" s="235"/>
    </row>
    <row r="37" spans="2:26" ht="14.25" customHeight="1" thickBot="1" x14ac:dyDescent="0.3">
      <c r="B37" s="50"/>
      <c r="C37" s="273" t="s">
        <v>12</v>
      </c>
      <c r="D37" s="463" t="s">
        <v>30</v>
      </c>
      <c r="E37" s="464"/>
      <c r="F37" s="280">
        <f>F29*(1+1/3)/12</f>
        <v>279.4444444444444</v>
      </c>
      <c r="G37" s="235"/>
    </row>
    <row r="38" spans="2:26" ht="14.25" customHeight="1" thickBot="1" x14ac:dyDescent="0.3">
      <c r="B38" s="50"/>
      <c r="C38" s="471" t="s">
        <v>24</v>
      </c>
      <c r="D38" s="472"/>
      <c r="E38" s="472"/>
      <c r="F38" s="281">
        <f>SUM(F36:F37)</f>
        <v>489.02777777777771</v>
      </c>
      <c r="G38" s="235"/>
    </row>
    <row r="39" spans="2:26" ht="14.25" customHeight="1" x14ac:dyDescent="0.25">
      <c r="B39" s="50"/>
      <c r="C39" s="255"/>
      <c r="D39" s="255"/>
      <c r="E39" s="255"/>
      <c r="F39" s="255"/>
      <c r="G39" s="235"/>
    </row>
    <row r="40" spans="2:26" ht="14.25" customHeight="1" x14ac:dyDescent="0.25">
      <c r="B40" s="50"/>
      <c r="C40" s="256" t="s">
        <v>31</v>
      </c>
      <c r="D40" s="256"/>
      <c r="E40" s="256"/>
      <c r="F40" s="256"/>
      <c r="G40" s="242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2:26" s="22" customFormat="1" ht="14.25" customHeight="1" thickBot="1" x14ac:dyDescent="0.3">
      <c r="B41" s="50"/>
      <c r="C41" s="256"/>
      <c r="D41" s="256"/>
      <c r="E41" s="256"/>
      <c r="F41" s="256"/>
      <c r="G41" s="242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2:26" ht="14.25" customHeight="1" thickBot="1" x14ac:dyDescent="0.3">
      <c r="B42" s="50"/>
      <c r="C42" s="270" t="s">
        <v>32</v>
      </c>
      <c r="D42" s="270" t="s">
        <v>33</v>
      </c>
      <c r="E42" s="302" t="s">
        <v>34</v>
      </c>
      <c r="F42" s="270" t="s">
        <v>9</v>
      </c>
      <c r="G42" s="242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2:26" ht="14.25" customHeight="1" x14ac:dyDescent="0.25">
      <c r="B43" s="50"/>
      <c r="C43" s="271" t="s">
        <v>10</v>
      </c>
      <c r="D43" s="299" t="s">
        <v>35</v>
      </c>
      <c r="E43" s="303">
        <v>0</v>
      </c>
      <c r="F43" s="307">
        <f t="shared" ref="F43:F50" si="0">(F$29+F$38)*E43%</f>
        <v>0</v>
      </c>
      <c r="G43" s="235"/>
    </row>
    <row r="44" spans="2:26" ht="14.25" customHeight="1" x14ac:dyDescent="0.25">
      <c r="B44" s="50"/>
      <c r="C44" s="272" t="s">
        <v>12</v>
      </c>
      <c r="D44" s="300" t="s">
        <v>36</v>
      </c>
      <c r="E44" s="304">
        <v>2.5</v>
      </c>
      <c r="F44" s="308">
        <f t="shared" si="0"/>
        <v>75.100694444444443</v>
      </c>
      <c r="G44" s="235"/>
    </row>
    <row r="45" spans="2:26" ht="14.25" customHeight="1" x14ac:dyDescent="0.25">
      <c r="B45" s="50"/>
      <c r="C45" s="272" t="s">
        <v>14</v>
      </c>
      <c r="D45" s="300" t="s">
        <v>37</v>
      </c>
      <c r="E45" s="304">
        <v>6</v>
      </c>
      <c r="F45" s="308">
        <f t="shared" si="0"/>
        <v>180.24166666666667</v>
      </c>
      <c r="G45" s="235"/>
    </row>
    <row r="46" spans="2:26" ht="14.25" customHeight="1" x14ac:dyDescent="0.25">
      <c r="B46" s="50"/>
      <c r="C46" s="272" t="s">
        <v>16</v>
      </c>
      <c r="D46" s="300" t="s">
        <v>38</v>
      </c>
      <c r="E46" s="304">
        <v>1.5</v>
      </c>
      <c r="F46" s="308">
        <f t="shared" si="0"/>
        <v>45.060416666666669</v>
      </c>
      <c r="G46" s="235"/>
    </row>
    <row r="47" spans="2:26" ht="14.25" customHeight="1" x14ac:dyDescent="0.25">
      <c r="B47" s="50"/>
      <c r="C47" s="272" t="s">
        <v>18</v>
      </c>
      <c r="D47" s="300" t="s">
        <v>39</v>
      </c>
      <c r="E47" s="304">
        <v>1</v>
      </c>
      <c r="F47" s="308">
        <f t="shared" si="0"/>
        <v>30.040277777777778</v>
      </c>
      <c r="G47" s="235"/>
    </row>
    <row r="48" spans="2:26" ht="14.25" customHeight="1" x14ac:dyDescent="0.25">
      <c r="B48" s="50"/>
      <c r="C48" s="272" t="s">
        <v>20</v>
      </c>
      <c r="D48" s="300" t="s">
        <v>40</v>
      </c>
      <c r="E48" s="304">
        <v>0.6</v>
      </c>
      <c r="F48" s="308">
        <f t="shared" si="0"/>
        <v>18.024166666666666</v>
      </c>
      <c r="G48" s="235"/>
    </row>
    <row r="49" spans="2:26" ht="14.25" customHeight="1" x14ac:dyDescent="0.25">
      <c r="B49" s="50"/>
      <c r="C49" s="272" t="s">
        <v>22</v>
      </c>
      <c r="D49" s="300" t="s">
        <v>41</v>
      </c>
      <c r="E49" s="304">
        <v>0.2</v>
      </c>
      <c r="F49" s="308">
        <f t="shared" si="0"/>
        <v>6.0080555555555559</v>
      </c>
      <c r="G49" s="235"/>
    </row>
    <row r="50" spans="2:26" ht="14.25" customHeight="1" thickBot="1" x14ac:dyDescent="0.3">
      <c r="B50" s="50"/>
      <c r="C50" s="273" t="s">
        <v>42</v>
      </c>
      <c r="D50" s="301" t="s">
        <v>43</v>
      </c>
      <c r="E50" s="305">
        <v>8</v>
      </c>
      <c r="F50" s="309">
        <f t="shared" si="0"/>
        <v>240.32222222222222</v>
      </c>
      <c r="G50" s="235"/>
    </row>
    <row r="51" spans="2:26" ht="14.25" customHeight="1" thickBot="1" x14ac:dyDescent="0.3">
      <c r="B51" s="50"/>
      <c r="C51" s="471" t="s">
        <v>24</v>
      </c>
      <c r="D51" s="472"/>
      <c r="E51" s="306">
        <f t="shared" ref="E51:F51" si="1">SUM(E43:E50)</f>
        <v>19.799999999999997</v>
      </c>
      <c r="F51" s="277">
        <f t="shared" si="1"/>
        <v>594.79750000000001</v>
      </c>
      <c r="G51" s="242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2:26" ht="14.25" customHeight="1" x14ac:dyDescent="0.25">
      <c r="B52" s="50"/>
      <c r="C52" s="255"/>
      <c r="D52" s="255"/>
      <c r="E52" s="255"/>
      <c r="F52" s="255"/>
      <c r="G52" s="235"/>
    </row>
    <row r="53" spans="2:26" ht="14.25" customHeight="1" x14ac:dyDescent="0.25">
      <c r="B53" s="50"/>
      <c r="C53" s="256" t="s">
        <v>44</v>
      </c>
      <c r="D53" s="256"/>
      <c r="E53" s="256"/>
      <c r="F53" s="256"/>
      <c r="G53" s="242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2:26" s="22" customFormat="1" ht="14.25" customHeight="1" thickBot="1" x14ac:dyDescent="0.3">
      <c r="B54" s="50"/>
      <c r="C54" s="256"/>
      <c r="D54" s="256"/>
      <c r="E54" s="256"/>
      <c r="F54" s="256"/>
      <c r="G54" s="242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2:26" ht="14.25" customHeight="1" thickBot="1" x14ac:dyDescent="0.3">
      <c r="B55" s="50"/>
      <c r="C55" s="270" t="s">
        <v>45</v>
      </c>
      <c r="D55" s="471" t="s">
        <v>46</v>
      </c>
      <c r="E55" s="472"/>
      <c r="F55" s="270" t="s">
        <v>9</v>
      </c>
      <c r="G55" s="242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2:26" ht="14.25" customHeight="1" x14ac:dyDescent="0.25">
      <c r="B56" s="50"/>
      <c r="C56" s="278" t="s">
        <v>10</v>
      </c>
      <c r="D56" s="473" t="s">
        <v>47</v>
      </c>
      <c r="E56" s="474"/>
      <c r="F56" s="279">
        <f>F15*2*F17-6%*F22</f>
        <v>80.099999999999994</v>
      </c>
      <c r="G56" s="235"/>
    </row>
    <row r="57" spans="2:26" ht="14.25" customHeight="1" x14ac:dyDescent="0.25">
      <c r="B57" s="50"/>
      <c r="C57" s="272" t="s">
        <v>12</v>
      </c>
      <c r="D57" s="469" t="s">
        <v>48</v>
      </c>
      <c r="E57" s="470"/>
      <c r="F57" s="308">
        <f>F16*F17*0.8</f>
        <v>470.40000000000003</v>
      </c>
      <c r="G57" s="235"/>
    </row>
    <row r="58" spans="2:26" ht="14.25" customHeight="1" x14ac:dyDescent="0.25">
      <c r="B58" s="50"/>
      <c r="C58" s="272" t="s">
        <v>14</v>
      </c>
      <c r="D58" s="469" t="s">
        <v>49</v>
      </c>
      <c r="E58" s="470"/>
      <c r="F58" s="308">
        <v>0</v>
      </c>
      <c r="G58" s="235"/>
    </row>
    <row r="59" spans="2:26" ht="14.25" customHeight="1" thickBot="1" x14ac:dyDescent="0.3">
      <c r="B59" s="50"/>
      <c r="C59" s="273" t="s">
        <v>16</v>
      </c>
      <c r="D59" s="463" t="s">
        <v>50</v>
      </c>
      <c r="E59" s="464"/>
      <c r="F59" s="280">
        <v>0</v>
      </c>
      <c r="G59" s="235"/>
    </row>
    <row r="60" spans="2:26" ht="14.25" customHeight="1" thickBot="1" x14ac:dyDescent="0.3">
      <c r="B60" s="50"/>
      <c r="C60" s="471" t="s">
        <v>24</v>
      </c>
      <c r="D60" s="472"/>
      <c r="E60" s="472"/>
      <c r="F60" s="281">
        <f>SUM(F56:F59)</f>
        <v>550.5</v>
      </c>
      <c r="G60" s="242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2:26" ht="14.25" customHeight="1" x14ac:dyDescent="0.25">
      <c r="B61" s="50"/>
      <c r="C61" s="255"/>
      <c r="D61" s="255"/>
      <c r="E61" s="310"/>
      <c r="F61" s="255"/>
      <c r="G61" s="235"/>
    </row>
    <row r="62" spans="2:26" ht="14.25" customHeight="1" x14ac:dyDescent="0.25">
      <c r="B62" s="50"/>
      <c r="C62" s="256" t="s">
        <v>51</v>
      </c>
      <c r="D62" s="256"/>
      <c r="E62" s="256"/>
      <c r="F62" s="256"/>
      <c r="G62" s="242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2:26" s="22" customFormat="1" ht="14.25" customHeight="1" thickBot="1" x14ac:dyDescent="0.3">
      <c r="B63" s="50"/>
      <c r="C63" s="256"/>
      <c r="D63" s="256"/>
      <c r="E63" s="256"/>
      <c r="F63" s="256"/>
      <c r="G63" s="242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2:26" ht="14.25" customHeight="1" thickBot="1" x14ac:dyDescent="0.3">
      <c r="B64" s="50"/>
      <c r="C64" s="270">
        <v>2</v>
      </c>
      <c r="D64" s="471" t="s">
        <v>52</v>
      </c>
      <c r="E64" s="472"/>
      <c r="F64" s="270" t="s">
        <v>9</v>
      </c>
      <c r="G64" s="242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2:26" ht="14.25" customHeight="1" x14ac:dyDescent="0.25">
      <c r="B65" s="50"/>
      <c r="C65" s="278" t="s">
        <v>27</v>
      </c>
      <c r="D65" s="473" t="s">
        <v>28</v>
      </c>
      <c r="E65" s="474"/>
      <c r="F65" s="279">
        <f>F38</f>
        <v>489.02777777777771</v>
      </c>
      <c r="G65" s="244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2:26" ht="14.25" customHeight="1" x14ac:dyDescent="0.25">
      <c r="B66" s="50"/>
      <c r="C66" s="272" t="s">
        <v>32</v>
      </c>
      <c r="D66" s="469" t="s">
        <v>33</v>
      </c>
      <c r="E66" s="470"/>
      <c r="F66" s="308">
        <f>F51</f>
        <v>594.79750000000001</v>
      </c>
      <c r="G66" s="235"/>
    </row>
    <row r="67" spans="2:26" ht="14.25" customHeight="1" thickBot="1" x14ac:dyDescent="0.3">
      <c r="B67" s="50"/>
      <c r="C67" s="273" t="s">
        <v>45</v>
      </c>
      <c r="D67" s="463" t="s">
        <v>46</v>
      </c>
      <c r="E67" s="464"/>
      <c r="F67" s="280">
        <f>F60</f>
        <v>550.5</v>
      </c>
      <c r="G67" s="235"/>
    </row>
    <row r="68" spans="2:26" ht="14.25" customHeight="1" thickBot="1" x14ac:dyDescent="0.3">
      <c r="B68" s="50"/>
      <c r="C68" s="471" t="s">
        <v>24</v>
      </c>
      <c r="D68" s="472"/>
      <c r="E68" s="472"/>
      <c r="F68" s="281">
        <f>SUM(F65:F67)</f>
        <v>1634.3252777777777</v>
      </c>
      <c r="G68" s="242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2:26" ht="14.25" customHeight="1" x14ac:dyDescent="0.25">
      <c r="B69" s="50"/>
      <c r="C69" s="255"/>
      <c r="D69" s="255"/>
      <c r="E69" s="255"/>
      <c r="F69" s="255"/>
      <c r="G69" s="235"/>
    </row>
    <row r="70" spans="2:26" ht="14.25" customHeight="1" x14ac:dyDescent="0.25">
      <c r="B70" s="50"/>
      <c r="C70" s="256" t="s">
        <v>53</v>
      </c>
      <c r="D70" s="256"/>
      <c r="E70" s="256"/>
      <c r="F70" s="256"/>
      <c r="G70" s="242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2:26" s="22" customFormat="1" ht="14.25" customHeight="1" thickBot="1" x14ac:dyDescent="0.3">
      <c r="B71" s="50"/>
      <c r="C71" s="256"/>
      <c r="D71" s="256"/>
      <c r="E71" s="256"/>
      <c r="F71" s="256"/>
      <c r="G71" s="242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2:26" ht="14.25" customHeight="1" thickBot="1" x14ac:dyDescent="0.3">
      <c r="B72" s="50"/>
      <c r="C72" s="270">
        <v>3</v>
      </c>
      <c r="D72" s="471" t="s">
        <v>54</v>
      </c>
      <c r="E72" s="472"/>
      <c r="F72" s="270" t="s">
        <v>9</v>
      </c>
      <c r="G72" s="242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2:26" ht="14.25" customHeight="1" x14ac:dyDescent="0.25">
      <c r="B73" s="50"/>
      <c r="C73" s="278" t="s">
        <v>10</v>
      </c>
      <c r="D73" s="317" t="s">
        <v>55</v>
      </c>
      <c r="E73" s="311">
        <v>0.05</v>
      </c>
      <c r="F73" s="313">
        <f>E73*(F29+F38)/12</f>
        <v>12.516782407407407</v>
      </c>
      <c r="G73" s="245"/>
      <c r="H73" s="19"/>
    </row>
    <row r="74" spans="2:26" ht="14.25" customHeight="1" x14ac:dyDescent="0.25">
      <c r="B74" s="50"/>
      <c r="C74" s="272" t="s">
        <v>12</v>
      </c>
      <c r="D74" s="481" t="s">
        <v>56</v>
      </c>
      <c r="E74" s="481"/>
      <c r="F74" s="314">
        <f>8%*F73</f>
        <v>1.0013425925925925</v>
      </c>
      <c r="G74" s="245"/>
      <c r="H74" s="19"/>
    </row>
    <row r="75" spans="2:26" ht="14.25" customHeight="1" x14ac:dyDescent="0.25">
      <c r="B75" s="50"/>
      <c r="C75" s="272" t="s">
        <v>14</v>
      </c>
      <c r="D75" s="480" t="s">
        <v>57</v>
      </c>
      <c r="E75" s="480"/>
      <c r="F75" s="314">
        <f>E73*40%*F50</f>
        <v>4.8064444444444456</v>
      </c>
      <c r="G75" s="245"/>
      <c r="H75" s="19"/>
    </row>
    <row r="76" spans="2:26" ht="14.25" customHeight="1" x14ac:dyDescent="0.25">
      <c r="B76" s="50"/>
      <c r="C76" s="272" t="s">
        <v>16</v>
      </c>
      <c r="D76" s="300" t="s">
        <v>58</v>
      </c>
      <c r="E76" s="312">
        <f>1-E73</f>
        <v>0.95</v>
      </c>
      <c r="F76" s="314">
        <f>E76*7/30/12*(F29+F38)</f>
        <v>55.491068672839496</v>
      </c>
      <c r="G76" s="245"/>
    </row>
    <row r="77" spans="2:26" ht="14.25" customHeight="1" x14ac:dyDescent="0.25">
      <c r="B77" s="50"/>
      <c r="C77" s="272" t="s">
        <v>18</v>
      </c>
      <c r="D77" s="481" t="s">
        <v>59</v>
      </c>
      <c r="E77" s="481"/>
      <c r="F77" s="314">
        <f>E51%*F76</f>
        <v>10.98723159722222</v>
      </c>
      <c r="G77" s="235"/>
    </row>
    <row r="78" spans="2:26" ht="14.25" customHeight="1" thickBot="1" x14ac:dyDescent="0.3">
      <c r="B78" s="50"/>
      <c r="C78" s="273" t="s">
        <v>20</v>
      </c>
      <c r="D78" s="463" t="s">
        <v>60</v>
      </c>
      <c r="E78" s="463"/>
      <c r="F78" s="315">
        <f>E76*40%*F50</f>
        <v>91.322444444444443</v>
      </c>
      <c r="G78" s="235"/>
    </row>
    <row r="79" spans="2:26" ht="14.25" customHeight="1" thickBot="1" x14ac:dyDescent="0.3">
      <c r="B79" s="50"/>
      <c r="C79" s="471" t="s">
        <v>24</v>
      </c>
      <c r="D79" s="472"/>
      <c r="E79" s="472"/>
      <c r="F79" s="316">
        <f>SUM(F73:F78)</f>
        <v>176.1253141589506</v>
      </c>
      <c r="G79" s="242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2:26" ht="14.25" customHeight="1" x14ac:dyDescent="0.25">
      <c r="B80" s="50"/>
      <c r="C80" s="255"/>
      <c r="D80" s="255"/>
      <c r="E80" s="255"/>
      <c r="F80" s="265"/>
      <c r="G80" s="235"/>
    </row>
    <row r="81" spans="2:26" ht="14.25" customHeight="1" x14ac:dyDescent="0.25">
      <c r="B81" s="50"/>
      <c r="C81" s="256" t="s">
        <v>61</v>
      </c>
      <c r="D81" s="256"/>
      <c r="E81" s="256"/>
      <c r="F81" s="266"/>
      <c r="G81" s="242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2:26" ht="14.25" customHeight="1" x14ac:dyDescent="0.25">
      <c r="B82" s="50"/>
      <c r="C82" s="255"/>
      <c r="D82" s="255"/>
      <c r="E82" s="255"/>
      <c r="F82" s="265"/>
      <c r="G82" s="235"/>
    </row>
    <row r="83" spans="2:26" ht="14.25" customHeight="1" x14ac:dyDescent="0.25">
      <c r="B83" s="50"/>
      <c r="C83" s="256" t="s">
        <v>62</v>
      </c>
      <c r="D83" s="256"/>
      <c r="E83" s="256"/>
      <c r="F83" s="266"/>
      <c r="G83" s="242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2:26" s="22" customFormat="1" ht="14.25" customHeight="1" thickBot="1" x14ac:dyDescent="0.3">
      <c r="B84" s="50"/>
      <c r="C84" s="238"/>
      <c r="D84" s="238"/>
      <c r="E84" s="238"/>
      <c r="F84" s="246"/>
      <c r="G84" s="242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2:26" ht="14.25" customHeight="1" thickBot="1" x14ac:dyDescent="0.3">
      <c r="B85" s="50"/>
      <c r="C85" s="270" t="s">
        <v>63</v>
      </c>
      <c r="D85" s="471" t="s">
        <v>64</v>
      </c>
      <c r="E85" s="472"/>
      <c r="F85" s="270" t="s">
        <v>9</v>
      </c>
      <c r="G85" s="242"/>
      <c r="H85" s="16"/>
      <c r="I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2:26" ht="14.25" customHeight="1" x14ac:dyDescent="0.25">
      <c r="B86" s="50"/>
      <c r="C86" s="278" t="s">
        <v>10</v>
      </c>
      <c r="D86" s="473" t="s">
        <v>65</v>
      </c>
      <c r="E86" s="474"/>
      <c r="F86" s="313">
        <v>0</v>
      </c>
      <c r="G86" s="235"/>
    </row>
    <row r="87" spans="2:26" ht="14.25" customHeight="1" thickBot="1" x14ac:dyDescent="0.3">
      <c r="B87" s="50"/>
      <c r="C87" s="273" t="s">
        <v>12</v>
      </c>
      <c r="D87" s="463" t="s">
        <v>901</v>
      </c>
      <c r="E87" s="464"/>
      <c r="F87" s="315">
        <f>(F29+F68+F79)/F17*'Estimativa reposição ausências'!G17/12</f>
        <v>52.43218690963598</v>
      </c>
      <c r="G87" s="235"/>
    </row>
    <row r="88" spans="2:26" ht="14.25" customHeight="1" thickBot="1" x14ac:dyDescent="0.3">
      <c r="B88" s="50"/>
      <c r="C88" s="471" t="s">
        <v>24</v>
      </c>
      <c r="D88" s="472"/>
      <c r="E88" s="472"/>
      <c r="F88" s="316">
        <f>SUM(F86:F87)</f>
        <v>52.43218690963598</v>
      </c>
      <c r="G88" s="242"/>
      <c r="H88" s="16"/>
      <c r="I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2:26" ht="14.25" customHeight="1" x14ac:dyDescent="0.25">
      <c r="B89" s="50"/>
      <c r="C89" s="255"/>
      <c r="D89" s="255"/>
      <c r="E89" s="255"/>
      <c r="F89" s="265"/>
      <c r="G89" s="235"/>
    </row>
    <row r="90" spans="2:26" ht="14.25" customHeight="1" x14ac:dyDescent="0.25">
      <c r="B90" s="50"/>
      <c r="C90" s="256" t="s">
        <v>66</v>
      </c>
      <c r="D90" s="256"/>
      <c r="E90" s="256"/>
      <c r="F90" s="266"/>
      <c r="G90" s="242"/>
      <c r="H90" s="16"/>
      <c r="I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2:26" s="22" customFormat="1" ht="14.25" customHeight="1" thickBot="1" x14ac:dyDescent="0.3">
      <c r="B91" s="50"/>
      <c r="C91" s="256"/>
      <c r="D91" s="256"/>
      <c r="E91" s="256"/>
      <c r="F91" s="266"/>
      <c r="G91" s="242"/>
      <c r="H91" s="16"/>
      <c r="I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2:26" ht="14.25" customHeight="1" thickBot="1" x14ac:dyDescent="0.3">
      <c r="B92" s="50"/>
      <c r="C92" s="270" t="s">
        <v>67</v>
      </c>
      <c r="D92" s="471" t="s">
        <v>68</v>
      </c>
      <c r="E92" s="472"/>
      <c r="F92" s="270" t="s">
        <v>9</v>
      </c>
      <c r="G92" s="242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2:26" ht="14.25" customHeight="1" thickBot="1" x14ac:dyDescent="0.3">
      <c r="B93" s="50"/>
      <c r="C93" s="319" t="s">
        <v>10</v>
      </c>
      <c r="D93" s="467" t="s">
        <v>69</v>
      </c>
      <c r="E93" s="468"/>
      <c r="F93" s="323">
        <v>0</v>
      </c>
      <c r="G93" s="235"/>
    </row>
    <row r="94" spans="2:26" ht="14.25" customHeight="1" thickBot="1" x14ac:dyDescent="0.3">
      <c r="B94" s="50"/>
      <c r="C94" s="471" t="s">
        <v>24</v>
      </c>
      <c r="D94" s="472"/>
      <c r="E94" s="472"/>
      <c r="F94" s="281"/>
      <c r="G94" s="242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2:26" ht="14.25" customHeight="1" x14ac:dyDescent="0.25">
      <c r="B95" s="50"/>
      <c r="C95" s="255"/>
      <c r="D95" s="255"/>
      <c r="E95" s="255"/>
      <c r="F95" s="255"/>
      <c r="G95" s="235"/>
    </row>
    <row r="96" spans="2:26" ht="14.25" customHeight="1" x14ac:dyDescent="0.25">
      <c r="B96" s="50"/>
      <c r="C96" s="256" t="s">
        <v>70</v>
      </c>
      <c r="D96" s="256"/>
      <c r="E96" s="256"/>
      <c r="F96" s="256"/>
      <c r="G96" s="242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2:26" s="22" customFormat="1" ht="14.25" customHeight="1" thickBot="1" x14ac:dyDescent="0.3">
      <c r="B97" s="50"/>
      <c r="C97" s="256"/>
      <c r="D97" s="256"/>
      <c r="E97" s="256"/>
      <c r="F97" s="256"/>
      <c r="G97" s="242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2:26" ht="14.25" customHeight="1" thickBot="1" x14ac:dyDescent="0.3">
      <c r="B98" s="50"/>
      <c r="C98" s="270">
        <v>4</v>
      </c>
      <c r="D98" s="471" t="s">
        <v>71</v>
      </c>
      <c r="E98" s="472"/>
      <c r="F98" s="270" t="s">
        <v>9</v>
      </c>
      <c r="G98" s="242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2:26" ht="14.25" customHeight="1" x14ac:dyDescent="0.25">
      <c r="B99" s="50"/>
      <c r="C99" s="278" t="s">
        <v>63</v>
      </c>
      <c r="D99" s="473" t="s">
        <v>72</v>
      </c>
      <c r="E99" s="474"/>
      <c r="F99" s="279">
        <f>F87</f>
        <v>52.43218690963598</v>
      </c>
      <c r="G99" s="235"/>
    </row>
    <row r="100" spans="2:26" ht="14.25" customHeight="1" thickBot="1" x14ac:dyDescent="0.3">
      <c r="B100" s="50"/>
      <c r="C100" s="273" t="s">
        <v>67</v>
      </c>
      <c r="D100" s="463" t="s">
        <v>73</v>
      </c>
      <c r="E100" s="464"/>
      <c r="F100" s="280">
        <f>F93</f>
        <v>0</v>
      </c>
      <c r="G100" s="235"/>
    </row>
    <row r="101" spans="2:26" ht="14.25" customHeight="1" thickBot="1" x14ac:dyDescent="0.3">
      <c r="B101" s="50"/>
      <c r="C101" s="471" t="s">
        <v>24</v>
      </c>
      <c r="D101" s="472"/>
      <c r="E101" s="472"/>
      <c r="F101" s="281">
        <f>SUM(F99:F100)</f>
        <v>52.43218690963598</v>
      </c>
      <c r="G101" s="242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2:26" ht="14.25" customHeight="1" x14ac:dyDescent="0.25">
      <c r="B102" s="50"/>
      <c r="C102" s="255"/>
      <c r="D102" s="255"/>
      <c r="E102" s="255"/>
      <c r="F102" s="318"/>
      <c r="G102" s="235"/>
    </row>
    <row r="103" spans="2:26" ht="14.25" customHeight="1" x14ac:dyDescent="0.25">
      <c r="B103" s="50"/>
      <c r="C103" s="256" t="s">
        <v>74</v>
      </c>
      <c r="D103" s="256"/>
      <c r="E103" s="256"/>
      <c r="F103" s="256"/>
      <c r="G103" s="242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2:26" s="22" customFormat="1" ht="14.25" customHeight="1" thickBot="1" x14ac:dyDescent="0.3">
      <c r="B104" s="50"/>
      <c r="C104" s="256"/>
      <c r="D104" s="256"/>
      <c r="E104" s="256"/>
      <c r="F104" s="256"/>
      <c r="G104" s="242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2:26" ht="14.25" customHeight="1" thickBot="1" x14ac:dyDescent="0.3">
      <c r="B105" s="50"/>
      <c r="C105" s="270">
        <v>5</v>
      </c>
      <c r="D105" s="471" t="s">
        <v>75</v>
      </c>
      <c r="E105" s="472"/>
      <c r="F105" s="270" t="s">
        <v>9</v>
      </c>
      <c r="G105" s="242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2:26" ht="14.25" customHeight="1" x14ac:dyDescent="0.25">
      <c r="B106" s="50"/>
      <c r="C106" s="278" t="s">
        <v>10</v>
      </c>
      <c r="D106" s="473" t="s">
        <v>76</v>
      </c>
      <c r="E106" s="474"/>
      <c r="F106" s="279">
        <v>0</v>
      </c>
      <c r="G106" s="235"/>
    </row>
    <row r="107" spans="2:26" ht="14.25" customHeight="1" x14ac:dyDescent="0.25">
      <c r="B107" s="50"/>
      <c r="C107" s="272" t="s">
        <v>12</v>
      </c>
      <c r="D107" s="469" t="s">
        <v>77</v>
      </c>
      <c r="E107" s="470"/>
      <c r="F107" s="308">
        <v>0</v>
      </c>
      <c r="G107" s="235"/>
    </row>
    <row r="108" spans="2:26" ht="14.25" customHeight="1" x14ac:dyDescent="0.25">
      <c r="B108" s="50"/>
      <c r="C108" s="272" t="s">
        <v>14</v>
      </c>
      <c r="D108" s="469" t="s">
        <v>91</v>
      </c>
      <c r="E108" s="470"/>
      <c r="F108" s="308">
        <v>0</v>
      </c>
      <c r="G108" s="235"/>
    </row>
    <row r="109" spans="2:26" ht="14.25" customHeight="1" thickBot="1" x14ac:dyDescent="0.3">
      <c r="B109" s="50"/>
      <c r="C109" s="273" t="s">
        <v>16</v>
      </c>
      <c r="D109" s="463" t="s">
        <v>92</v>
      </c>
      <c r="E109" s="464"/>
      <c r="F109" s="280">
        <v>0</v>
      </c>
      <c r="G109" s="235"/>
    </row>
    <row r="110" spans="2:26" ht="14.25" customHeight="1" thickBot="1" x14ac:dyDescent="0.3">
      <c r="B110" s="50"/>
      <c r="C110" s="471" t="s">
        <v>24</v>
      </c>
      <c r="D110" s="472"/>
      <c r="E110" s="472"/>
      <c r="F110" s="281">
        <f>SUM(F106:F109)</f>
        <v>0</v>
      </c>
      <c r="G110" s="242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2:26" ht="14.25" customHeight="1" thickBot="1" x14ac:dyDescent="0.3">
      <c r="B111" s="50"/>
      <c r="C111" s="266"/>
      <c r="D111" s="266"/>
      <c r="E111" s="266"/>
      <c r="F111" s="322"/>
      <c r="G111" s="242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2:26" ht="14.25" customHeight="1" thickBot="1" x14ac:dyDescent="0.3">
      <c r="B112" s="50"/>
      <c r="C112" s="465" t="s">
        <v>78</v>
      </c>
      <c r="D112" s="466"/>
      <c r="E112" s="466"/>
      <c r="F112" s="320">
        <f>F29+F68+F79+F101+F110</f>
        <v>4377.8827788463641</v>
      </c>
      <c r="G112" s="242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2:26" ht="14.25" customHeight="1" x14ac:dyDescent="0.25">
      <c r="B113" s="50"/>
      <c r="C113" s="255"/>
      <c r="D113" s="255"/>
      <c r="E113" s="255"/>
      <c r="F113" s="255"/>
      <c r="G113" s="235"/>
    </row>
    <row r="114" spans="2:26" ht="14.25" customHeight="1" x14ac:dyDescent="0.25">
      <c r="B114" s="50"/>
      <c r="C114" s="256" t="s">
        <v>79</v>
      </c>
      <c r="D114" s="256"/>
      <c r="E114" s="256"/>
      <c r="F114" s="256"/>
      <c r="G114" s="242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2:26" s="22" customFormat="1" ht="14.25" customHeight="1" thickBot="1" x14ac:dyDescent="0.3">
      <c r="B115" s="50"/>
      <c r="C115" s="256"/>
      <c r="D115" s="256"/>
      <c r="E115" s="256"/>
      <c r="F115" s="256"/>
      <c r="G115" s="242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2:26" ht="14.25" customHeight="1" thickBot="1" x14ac:dyDescent="0.3">
      <c r="B116" s="50"/>
      <c r="C116" s="270">
        <v>6</v>
      </c>
      <c r="D116" s="297" t="s">
        <v>80</v>
      </c>
      <c r="E116" s="295" t="s">
        <v>34</v>
      </c>
      <c r="F116" s="321" t="s">
        <v>9</v>
      </c>
      <c r="G116" s="242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2:26" ht="14.25" customHeight="1" x14ac:dyDescent="0.25">
      <c r="B117" s="50"/>
      <c r="C117" s="278" t="s">
        <v>10</v>
      </c>
      <c r="D117" s="331" t="s">
        <v>81</v>
      </c>
      <c r="E117" s="324">
        <f>'COMPOSIÇÃO BDI'!E6</f>
        <v>6.3</v>
      </c>
      <c r="F117" s="328">
        <f>F112*E117%</f>
        <v>275.80661506732093</v>
      </c>
      <c r="G117" s="235"/>
    </row>
    <row r="118" spans="2:26" ht="14.25" customHeight="1" x14ac:dyDescent="0.25">
      <c r="B118" s="50"/>
      <c r="C118" s="272" t="s">
        <v>12</v>
      </c>
      <c r="D118" s="298" t="s">
        <v>82</v>
      </c>
      <c r="E118" s="325">
        <f>'COMPOSIÇÃO BDI'!E10</f>
        <v>6.16</v>
      </c>
      <c r="F118" s="329">
        <f>(F112+F117)*E118%</f>
        <v>286.66726666508305</v>
      </c>
      <c r="G118" s="235"/>
    </row>
    <row r="119" spans="2:26" ht="14.25" customHeight="1" x14ac:dyDescent="0.25">
      <c r="B119" s="50"/>
      <c r="C119" s="272" t="s">
        <v>14</v>
      </c>
      <c r="D119" s="298" t="s">
        <v>83</v>
      </c>
      <c r="E119" s="325">
        <f>SUM(E120:E123)</f>
        <v>10.15</v>
      </c>
      <c r="F119" s="329"/>
      <c r="G119" s="235"/>
    </row>
    <row r="120" spans="2:26" ht="14.25" customHeight="1" x14ac:dyDescent="0.25">
      <c r="B120" s="50"/>
      <c r="C120" s="272"/>
      <c r="D120" s="298" t="s">
        <v>84</v>
      </c>
      <c r="E120" s="325">
        <f>'COMPOSIÇÃO BDI'!E15</f>
        <v>2</v>
      </c>
      <c r="F120" s="329">
        <f>(F112+F$117+F$118)/(1-E$119%)*E120%</f>
        <v>109.96898521043448</v>
      </c>
      <c r="G120" s="235"/>
    </row>
    <row r="121" spans="2:26" ht="14.25" customHeight="1" x14ac:dyDescent="0.25">
      <c r="B121" s="50"/>
      <c r="C121" s="272"/>
      <c r="D121" s="298" t="s">
        <v>85</v>
      </c>
      <c r="E121" s="325">
        <f>'COMPOSIÇÃO BDI'!E14</f>
        <v>3</v>
      </c>
      <c r="F121" s="329">
        <f>(F112+F$117+F$118)/(1-E$119%)*E121%</f>
        <v>164.95347781565169</v>
      </c>
      <c r="G121" s="235"/>
    </row>
    <row r="122" spans="2:26" ht="14.25" customHeight="1" x14ac:dyDescent="0.25">
      <c r="B122" s="50"/>
      <c r="C122" s="272"/>
      <c r="D122" s="298" t="s">
        <v>154</v>
      </c>
      <c r="E122" s="325">
        <f>'COMPOSIÇÃO BDI'!E16</f>
        <v>4.5</v>
      </c>
      <c r="F122" s="329">
        <f>(F112+F$117+F$118)/(1-E$119%)*E122%</f>
        <v>247.43021672347757</v>
      </c>
      <c r="G122" s="235"/>
    </row>
    <row r="123" spans="2:26" ht="14.25" customHeight="1" thickBot="1" x14ac:dyDescent="0.3">
      <c r="B123" s="50"/>
      <c r="C123" s="273"/>
      <c r="D123" s="332" t="s">
        <v>86</v>
      </c>
      <c r="E123" s="326">
        <f>'COMPOSIÇÃO BDI'!E13</f>
        <v>0.65</v>
      </c>
      <c r="F123" s="330">
        <f>(F112+F$117+F$118)/(1-E$119%)*E123%</f>
        <v>35.739920193391207</v>
      </c>
      <c r="G123" s="235"/>
    </row>
    <row r="124" spans="2:26" ht="14.25" customHeight="1" thickBot="1" x14ac:dyDescent="0.3">
      <c r="B124" s="50"/>
      <c r="C124" s="471" t="s">
        <v>24</v>
      </c>
      <c r="D124" s="475"/>
      <c r="E124" s="296"/>
      <c r="F124" s="327">
        <f>SUM(F117:F123)</f>
        <v>1120.566481675359</v>
      </c>
      <c r="G124" s="242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2:26" ht="14.25" customHeight="1" x14ac:dyDescent="0.25">
      <c r="B125" s="50"/>
      <c r="C125" s="255"/>
      <c r="D125" s="255"/>
      <c r="E125" s="255"/>
      <c r="F125" s="255"/>
      <c r="G125" s="235"/>
    </row>
    <row r="126" spans="2:26" ht="14.25" customHeight="1" x14ac:dyDescent="0.25">
      <c r="B126" s="50"/>
      <c r="C126" s="478" t="s">
        <v>87</v>
      </c>
      <c r="D126" s="478"/>
      <c r="E126" s="478"/>
      <c r="F126" s="478"/>
      <c r="G126" s="242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2:26" s="22" customFormat="1" ht="14.25" customHeight="1" thickBot="1" x14ac:dyDescent="0.3">
      <c r="B127" s="50"/>
      <c r="C127" s="256"/>
      <c r="D127" s="256"/>
      <c r="E127" s="256"/>
      <c r="F127" s="256"/>
      <c r="G127" s="242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2:26" ht="14.25" customHeight="1" thickBot="1" x14ac:dyDescent="0.3">
      <c r="B128" s="50"/>
      <c r="C128" s="302"/>
      <c r="D128" s="476" t="s">
        <v>88</v>
      </c>
      <c r="E128" s="477"/>
      <c r="F128" s="270" t="s">
        <v>9</v>
      </c>
      <c r="G128" s="242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2:27" ht="14.25" customHeight="1" x14ac:dyDescent="0.25">
      <c r="B129" s="50"/>
      <c r="C129" s="278" t="s">
        <v>10</v>
      </c>
      <c r="D129" s="473" t="s">
        <v>7</v>
      </c>
      <c r="E129" s="474"/>
      <c r="F129" s="279">
        <f>F29</f>
        <v>2515</v>
      </c>
      <c r="G129" s="235"/>
    </row>
    <row r="130" spans="2:27" ht="14.25" customHeight="1" x14ac:dyDescent="0.25">
      <c r="B130" s="50"/>
      <c r="C130" s="272" t="s">
        <v>12</v>
      </c>
      <c r="D130" s="469" t="s">
        <v>25</v>
      </c>
      <c r="E130" s="470"/>
      <c r="F130" s="308">
        <f>F68</f>
        <v>1634.3252777777777</v>
      </c>
      <c r="G130" s="235"/>
    </row>
    <row r="131" spans="2:27" ht="14.25" customHeight="1" x14ac:dyDescent="0.25">
      <c r="B131" s="50"/>
      <c r="C131" s="272" t="s">
        <v>14</v>
      </c>
      <c r="D131" s="469" t="s">
        <v>53</v>
      </c>
      <c r="E131" s="470"/>
      <c r="F131" s="308">
        <f>F79</f>
        <v>176.1253141589506</v>
      </c>
      <c r="G131" s="235"/>
    </row>
    <row r="132" spans="2:27" ht="14.25" customHeight="1" x14ac:dyDescent="0.25">
      <c r="B132" s="50"/>
      <c r="C132" s="272" t="s">
        <v>16</v>
      </c>
      <c r="D132" s="469" t="s">
        <v>61</v>
      </c>
      <c r="E132" s="470"/>
      <c r="F132" s="308">
        <f>F101</f>
        <v>52.43218690963598</v>
      </c>
      <c r="G132" s="235"/>
    </row>
    <row r="133" spans="2:27" ht="14.25" customHeight="1" thickBot="1" x14ac:dyDescent="0.3">
      <c r="B133" s="50"/>
      <c r="C133" s="273" t="s">
        <v>18</v>
      </c>
      <c r="D133" s="463" t="s">
        <v>74</v>
      </c>
      <c r="E133" s="464"/>
      <c r="F133" s="280">
        <f>F110</f>
        <v>0</v>
      </c>
      <c r="G133" s="235"/>
    </row>
    <row r="134" spans="2:27" ht="14.25" customHeight="1" thickBot="1" x14ac:dyDescent="0.3">
      <c r="B134" s="50"/>
      <c r="C134" s="465" t="s">
        <v>89</v>
      </c>
      <c r="D134" s="466"/>
      <c r="E134" s="466"/>
      <c r="F134" s="320">
        <f>SUM(F129:F133)</f>
        <v>4377.8827788463641</v>
      </c>
      <c r="G134" s="242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</row>
    <row r="135" spans="2:27" ht="14.25" customHeight="1" thickBot="1" x14ac:dyDescent="0.3">
      <c r="B135" s="50"/>
      <c r="C135" s="319" t="s">
        <v>20</v>
      </c>
      <c r="D135" s="467" t="s">
        <v>79</v>
      </c>
      <c r="E135" s="468"/>
      <c r="F135" s="323">
        <f>F124</f>
        <v>1120.566481675359</v>
      </c>
      <c r="G135" s="235"/>
    </row>
    <row r="136" spans="2:27" ht="14.25" customHeight="1" thickBot="1" x14ac:dyDescent="0.3">
      <c r="B136" s="50"/>
      <c r="C136" s="465" t="s">
        <v>90</v>
      </c>
      <c r="D136" s="466"/>
      <c r="E136" s="466"/>
      <c r="F136" s="320">
        <f>F134+F135</f>
        <v>5498.4492605217229</v>
      </c>
      <c r="G136" s="244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</row>
    <row r="137" spans="2:27" ht="14.25" customHeight="1" x14ac:dyDescent="0.25">
      <c r="B137" s="52"/>
      <c r="C137" s="247"/>
      <c r="D137" s="247"/>
      <c r="E137" s="247"/>
      <c r="F137" s="247"/>
      <c r="G137" s="248"/>
    </row>
    <row r="138" spans="2:27" ht="14.25" customHeight="1" x14ac:dyDescent="0.2"/>
    <row r="139" spans="2:27" ht="14.25" customHeight="1" x14ac:dyDescent="0.2"/>
    <row r="140" spans="2:27" ht="14.25" customHeight="1" x14ac:dyDescent="0.2"/>
    <row r="141" spans="2:27" ht="14.25" customHeight="1" x14ac:dyDescent="0.2"/>
    <row r="142" spans="2:27" ht="14.25" customHeight="1" x14ac:dyDescent="0.2"/>
    <row r="143" spans="2:27" ht="14.25" customHeight="1" x14ac:dyDescent="0.2"/>
    <row r="144" spans="2:27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</sheetData>
  <mergeCells count="73">
    <mergeCell ref="D11:E11"/>
    <mergeCell ref="C3:F3"/>
    <mergeCell ref="C7:F7"/>
    <mergeCell ref="D8:E8"/>
    <mergeCell ref="D9:E9"/>
    <mergeCell ref="D10:E10"/>
    <mergeCell ref="C5:F5"/>
    <mergeCell ref="D26:E26"/>
    <mergeCell ref="D12:E12"/>
    <mergeCell ref="D13:E13"/>
    <mergeCell ref="D14:E14"/>
    <mergeCell ref="D15:E15"/>
    <mergeCell ref="D17:E17"/>
    <mergeCell ref="D21:E21"/>
    <mergeCell ref="D22:E22"/>
    <mergeCell ref="D23:E23"/>
    <mergeCell ref="D24:E24"/>
    <mergeCell ref="D25:E25"/>
    <mergeCell ref="D18:E18"/>
    <mergeCell ref="D58:E58"/>
    <mergeCell ref="D27:E27"/>
    <mergeCell ref="D28:E28"/>
    <mergeCell ref="C29:E29"/>
    <mergeCell ref="D35:E35"/>
    <mergeCell ref="D36:E36"/>
    <mergeCell ref="D37:E37"/>
    <mergeCell ref="C38:E38"/>
    <mergeCell ref="C51:D51"/>
    <mergeCell ref="D55:E55"/>
    <mergeCell ref="D56:E56"/>
    <mergeCell ref="D57:E57"/>
    <mergeCell ref="D78:E78"/>
    <mergeCell ref="D59:E59"/>
    <mergeCell ref="C60:E60"/>
    <mergeCell ref="D64:E64"/>
    <mergeCell ref="D65:E65"/>
    <mergeCell ref="D66:E66"/>
    <mergeCell ref="D67:E67"/>
    <mergeCell ref="C68:E68"/>
    <mergeCell ref="D72:E72"/>
    <mergeCell ref="D74:E74"/>
    <mergeCell ref="D75:E75"/>
    <mergeCell ref="D77:E77"/>
    <mergeCell ref="C101:E101"/>
    <mergeCell ref="C79:E79"/>
    <mergeCell ref="D85:E85"/>
    <mergeCell ref="D86:E86"/>
    <mergeCell ref="D87:E87"/>
    <mergeCell ref="C88:E88"/>
    <mergeCell ref="D92:E92"/>
    <mergeCell ref="D93:E93"/>
    <mergeCell ref="C94:E94"/>
    <mergeCell ref="D98:E98"/>
    <mergeCell ref="D99:E99"/>
    <mergeCell ref="D100:E100"/>
    <mergeCell ref="D131:E131"/>
    <mergeCell ref="D105:E105"/>
    <mergeCell ref="D106:E106"/>
    <mergeCell ref="D107:E107"/>
    <mergeCell ref="D108:E108"/>
    <mergeCell ref="D109:E109"/>
    <mergeCell ref="C110:E110"/>
    <mergeCell ref="C112:E112"/>
    <mergeCell ref="C124:D124"/>
    <mergeCell ref="D128:E128"/>
    <mergeCell ref="D129:E129"/>
    <mergeCell ref="D130:E130"/>
    <mergeCell ref="C126:F126"/>
    <mergeCell ref="D132:E132"/>
    <mergeCell ref="D133:E133"/>
    <mergeCell ref="C134:E134"/>
    <mergeCell ref="D135:E135"/>
    <mergeCell ref="C136:E136"/>
  </mergeCells>
  <pageMargins left="0.511811024" right="0.511811024" top="0.78740157499999996" bottom="0.78740157499999996" header="0" footer="0"/>
  <pageSetup orientation="landscape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8"/>
  <sheetViews>
    <sheetView showGridLines="0" tabSelected="1" zoomScale="85" zoomScaleNormal="85" workbookViewId="0"/>
  </sheetViews>
  <sheetFormatPr defaultRowHeight="15" x14ac:dyDescent="0.25"/>
  <cols>
    <col min="1" max="1" width="9" style="55"/>
    <col min="2" max="2" width="3" style="55" customWidth="1"/>
    <col min="3" max="3" width="78.5" style="59" customWidth="1"/>
    <col min="4" max="4" width="9.25" style="59" customWidth="1"/>
    <col min="5" max="5" width="18.125" style="59" bestFit="1" customWidth="1"/>
    <col min="6" max="6" width="19.25" style="59" bestFit="1" customWidth="1"/>
    <col min="7" max="7" width="18.5" style="59" bestFit="1" customWidth="1"/>
    <col min="8" max="8" width="25.875" style="59" bestFit="1" customWidth="1"/>
    <col min="9" max="9" width="3" style="55" customWidth="1"/>
    <col min="10" max="10" width="9" style="55"/>
    <col min="11" max="11" width="13.625" style="55" bestFit="1" customWidth="1"/>
    <col min="12" max="16384" width="9" style="55"/>
  </cols>
  <sheetData>
    <row r="3" spans="2:9" ht="18" customHeight="1" thickBot="1" x14ac:dyDescent="0.3">
      <c r="B3" s="61"/>
      <c r="C3" s="62"/>
      <c r="D3" s="62"/>
      <c r="E3" s="62"/>
      <c r="F3" s="62"/>
      <c r="G3" s="62"/>
      <c r="H3" s="62"/>
      <c r="I3" s="63"/>
    </row>
    <row r="4" spans="2:9" ht="19.5" thickBot="1" x14ac:dyDescent="0.3">
      <c r="B4" s="64"/>
      <c r="C4" s="514" t="s">
        <v>829</v>
      </c>
      <c r="D4" s="515"/>
      <c r="E4" s="515"/>
      <c r="F4" s="515"/>
      <c r="G4" s="515"/>
      <c r="H4" s="516"/>
      <c r="I4" s="65"/>
    </row>
    <row r="5" spans="2:9" ht="15.75" customHeight="1" x14ac:dyDescent="0.25">
      <c r="B5" s="64"/>
      <c r="C5" s="517" t="s">
        <v>122</v>
      </c>
      <c r="D5" s="519" t="s">
        <v>123</v>
      </c>
      <c r="E5" s="519" t="s">
        <v>1360</v>
      </c>
      <c r="F5" s="519" t="s">
        <v>124</v>
      </c>
      <c r="G5" s="519" t="s">
        <v>1361</v>
      </c>
      <c r="H5" s="521" t="s">
        <v>1362</v>
      </c>
      <c r="I5" s="65"/>
    </row>
    <row r="6" spans="2:9" ht="15.75" thickBot="1" x14ac:dyDescent="0.3">
      <c r="B6" s="64"/>
      <c r="C6" s="518"/>
      <c r="D6" s="520"/>
      <c r="E6" s="520"/>
      <c r="F6" s="520"/>
      <c r="G6" s="520"/>
      <c r="H6" s="522"/>
      <c r="I6" s="65"/>
    </row>
    <row r="7" spans="2:9" ht="15.75" x14ac:dyDescent="0.25">
      <c r="B7" s="64"/>
      <c r="C7" s="357" t="s">
        <v>833</v>
      </c>
      <c r="D7" s="360" t="s">
        <v>834</v>
      </c>
      <c r="E7" s="361">
        <v>1</v>
      </c>
      <c r="F7" s="362">
        <f>ENG!F135</f>
        <v>20377.949920545008</v>
      </c>
      <c r="G7" s="362">
        <f>F7*E7</f>
        <v>20377.949920545008</v>
      </c>
      <c r="H7" s="363">
        <f>G7*12</f>
        <v>244535.39904654009</v>
      </c>
      <c r="I7" s="65"/>
    </row>
    <row r="8" spans="2:9" ht="15.75" x14ac:dyDescent="0.25">
      <c r="B8" s="64"/>
      <c r="C8" s="357" t="s">
        <v>93</v>
      </c>
      <c r="D8" s="360" t="s">
        <v>111</v>
      </c>
      <c r="E8" s="361">
        <v>1</v>
      </c>
      <c r="F8" s="362">
        <f>ENG!F135</f>
        <v>20377.949920545008</v>
      </c>
      <c r="G8" s="362">
        <f t="shared" ref="G8:G25" si="0">F8*E8</f>
        <v>20377.949920545008</v>
      </c>
      <c r="H8" s="363">
        <f t="shared" ref="H8:H25" si="1">G8*12</f>
        <v>244535.39904654009</v>
      </c>
      <c r="I8" s="65"/>
    </row>
    <row r="9" spans="2:9" ht="15.75" x14ac:dyDescent="0.25">
      <c r="B9" s="64"/>
      <c r="C9" s="358" t="s">
        <v>1437</v>
      </c>
      <c r="D9" s="364" t="s">
        <v>112</v>
      </c>
      <c r="E9" s="365">
        <v>1</v>
      </c>
      <c r="F9" s="366">
        <f>ENG!F135</f>
        <v>20377.949920545008</v>
      </c>
      <c r="G9" s="362">
        <f t="shared" si="0"/>
        <v>20377.949920545008</v>
      </c>
      <c r="H9" s="363">
        <f t="shared" si="1"/>
        <v>244535.39904654009</v>
      </c>
      <c r="I9" s="65"/>
    </row>
    <row r="10" spans="2:9" ht="15.75" x14ac:dyDescent="0.25">
      <c r="B10" s="64"/>
      <c r="C10" s="357" t="s">
        <v>1438</v>
      </c>
      <c r="D10" s="360" t="s">
        <v>111</v>
      </c>
      <c r="E10" s="361">
        <v>2</v>
      </c>
      <c r="F10" s="362">
        <f>ENG!F135</f>
        <v>20377.949920545008</v>
      </c>
      <c r="G10" s="362">
        <f t="shared" si="0"/>
        <v>40755.899841090017</v>
      </c>
      <c r="H10" s="363">
        <f t="shared" si="1"/>
        <v>489070.79809308017</v>
      </c>
      <c r="I10" s="65"/>
    </row>
    <row r="11" spans="2:9" ht="15.75" x14ac:dyDescent="0.25">
      <c r="B11" s="64"/>
      <c r="C11" s="358" t="s">
        <v>110</v>
      </c>
      <c r="D11" s="364" t="str">
        <f>ARQ!F9</f>
        <v>2141-05</v>
      </c>
      <c r="E11" s="365">
        <v>1</v>
      </c>
      <c r="F11" s="366">
        <f>ARQ!F135</f>
        <v>20254.352572653177</v>
      </c>
      <c r="G11" s="362">
        <f t="shared" si="0"/>
        <v>20254.352572653177</v>
      </c>
      <c r="H11" s="363">
        <f t="shared" si="1"/>
        <v>243052.23087183811</v>
      </c>
      <c r="I11" s="65"/>
    </row>
    <row r="12" spans="2:9" ht="15.75" x14ac:dyDescent="0.25">
      <c r="B12" s="64"/>
      <c r="C12" s="358" t="s">
        <v>1351</v>
      </c>
      <c r="D12" s="364" t="s">
        <v>1352</v>
      </c>
      <c r="E12" s="365">
        <v>1</v>
      </c>
      <c r="F12" s="366">
        <f>PROJETISTA!F136</f>
        <v>5498.4492605217229</v>
      </c>
      <c r="G12" s="362">
        <f t="shared" si="0"/>
        <v>5498.4492605217229</v>
      </c>
      <c r="H12" s="363">
        <f t="shared" si="1"/>
        <v>65981.391126260671</v>
      </c>
      <c r="I12" s="65"/>
    </row>
    <row r="13" spans="2:9" ht="15.75" x14ac:dyDescent="0.25">
      <c r="B13" s="64"/>
      <c r="C13" s="358" t="s">
        <v>116</v>
      </c>
      <c r="D13" s="367" t="str">
        <f>'ENCARREGADO GERAL'!F9</f>
        <v>7102-05</v>
      </c>
      <c r="E13" s="368">
        <v>1</v>
      </c>
      <c r="F13" s="366">
        <f>'ENCARREGADO GERAL'!F136</f>
        <v>8234.4641133975274</v>
      </c>
      <c r="G13" s="362">
        <f t="shared" si="0"/>
        <v>8234.4641133975274</v>
      </c>
      <c r="H13" s="363">
        <f t="shared" si="1"/>
        <v>98813.569360770329</v>
      </c>
      <c r="I13" s="65"/>
    </row>
    <row r="14" spans="2:9" ht="15.75" x14ac:dyDescent="0.25">
      <c r="B14" s="64"/>
      <c r="C14" s="358" t="s">
        <v>912</v>
      </c>
      <c r="D14" s="367" t="s">
        <v>125</v>
      </c>
      <c r="E14" s="365">
        <v>1</v>
      </c>
      <c r="F14" s="366">
        <f>'ENCARREGADO ELÉTRICA'!F137</f>
        <v>7709.4791079311663</v>
      </c>
      <c r="G14" s="362">
        <f t="shared" si="0"/>
        <v>7709.4791079311663</v>
      </c>
      <c r="H14" s="363">
        <f t="shared" si="1"/>
        <v>92513.749295173999</v>
      </c>
      <c r="I14" s="65"/>
    </row>
    <row r="15" spans="2:9" ht="15.75" x14ac:dyDescent="0.25">
      <c r="B15" s="64"/>
      <c r="C15" s="358" t="s">
        <v>913</v>
      </c>
      <c r="D15" s="367" t="s">
        <v>126</v>
      </c>
      <c r="E15" s="365">
        <v>6</v>
      </c>
      <c r="F15" s="366">
        <f>ELET.!F137</f>
        <v>6069.5119132524005</v>
      </c>
      <c r="G15" s="362">
        <f t="shared" si="0"/>
        <v>36417.071479514401</v>
      </c>
      <c r="H15" s="363">
        <f t="shared" si="1"/>
        <v>437004.85775417282</v>
      </c>
      <c r="I15" s="65"/>
    </row>
    <row r="16" spans="2:9" ht="15.75" x14ac:dyDescent="0.25">
      <c r="B16" s="64"/>
      <c r="C16" s="358" t="s">
        <v>127</v>
      </c>
      <c r="D16" s="367" t="s">
        <v>128</v>
      </c>
      <c r="E16" s="365">
        <v>1</v>
      </c>
      <c r="F16" s="366">
        <f>'TÉC. REDE. REFRIG.'!F136</f>
        <v>7452.8274893807447</v>
      </c>
      <c r="G16" s="362">
        <f t="shared" si="0"/>
        <v>7452.8274893807447</v>
      </c>
      <c r="H16" s="363">
        <f t="shared" si="1"/>
        <v>89433.92987256893</v>
      </c>
      <c r="I16" s="65"/>
    </row>
    <row r="17" spans="2:11" ht="15.75" x14ac:dyDescent="0.25">
      <c r="B17" s="64"/>
      <c r="C17" s="358" t="s">
        <v>907</v>
      </c>
      <c r="D17" s="367" t="s">
        <v>130</v>
      </c>
      <c r="E17" s="365">
        <v>3</v>
      </c>
      <c r="F17" s="366">
        <f>'TÉC. REDE. REFRIG.'!F136</f>
        <v>7452.8274893807447</v>
      </c>
      <c r="G17" s="362">
        <f t="shared" si="0"/>
        <v>22358.482468142232</v>
      </c>
      <c r="H17" s="363">
        <f t="shared" si="1"/>
        <v>268301.78961770679</v>
      </c>
      <c r="I17" s="65"/>
    </row>
    <row r="18" spans="2:11" ht="31.5" x14ac:dyDescent="0.25">
      <c r="B18" s="64"/>
      <c r="C18" s="374" t="s">
        <v>1571</v>
      </c>
      <c r="D18" s="367" t="s">
        <v>918</v>
      </c>
      <c r="E18" s="365">
        <v>1</v>
      </c>
      <c r="F18" s="366">
        <f>'TÉC. ELETR. ELETROM.'!F136</f>
        <v>3545.233722465849</v>
      </c>
      <c r="G18" s="362">
        <f t="shared" si="0"/>
        <v>3545.233722465849</v>
      </c>
      <c r="H18" s="363">
        <f t="shared" si="1"/>
        <v>42542.804669590187</v>
      </c>
      <c r="I18" s="65"/>
    </row>
    <row r="19" spans="2:11" ht="15.75" x14ac:dyDescent="0.25">
      <c r="B19" s="64"/>
      <c r="C19" s="358" t="s">
        <v>121</v>
      </c>
      <c r="D19" s="367" t="s">
        <v>129</v>
      </c>
      <c r="E19" s="365">
        <v>2</v>
      </c>
      <c r="F19" s="366">
        <f>BOMB.HID.!F137</f>
        <v>5713.5135486140989</v>
      </c>
      <c r="G19" s="362">
        <f t="shared" si="0"/>
        <v>11427.027097228198</v>
      </c>
      <c r="H19" s="363">
        <f t="shared" si="1"/>
        <v>137124.32516673836</v>
      </c>
      <c r="I19" s="65"/>
    </row>
    <row r="20" spans="2:11" ht="15.75" x14ac:dyDescent="0.25">
      <c r="B20" s="64"/>
      <c r="C20" s="358" t="s">
        <v>908</v>
      </c>
      <c r="D20" s="364" t="s">
        <v>133</v>
      </c>
      <c r="E20" s="365">
        <v>2</v>
      </c>
      <c r="F20" s="366">
        <f>'MAR,SER, PINT, VID-CHAV e PED'!F137</f>
        <v>5251.0103250409447</v>
      </c>
      <c r="G20" s="362">
        <f t="shared" si="0"/>
        <v>10502.020650081889</v>
      </c>
      <c r="H20" s="363">
        <f t="shared" si="1"/>
        <v>126024.24780098267</v>
      </c>
      <c r="I20" s="65"/>
    </row>
    <row r="21" spans="2:11" ht="15.75" x14ac:dyDescent="0.25">
      <c r="B21" s="64"/>
      <c r="C21" s="358" t="s">
        <v>909</v>
      </c>
      <c r="D21" s="364" t="s">
        <v>134</v>
      </c>
      <c r="E21" s="365">
        <v>2</v>
      </c>
      <c r="F21" s="366">
        <f>'MAR,SER, PINT, VID-CHAV e PED'!F137</f>
        <v>5251.0103250409447</v>
      </c>
      <c r="G21" s="362">
        <f t="shared" si="0"/>
        <v>10502.020650081889</v>
      </c>
      <c r="H21" s="363">
        <f t="shared" si="1"/>
        <v>126024.24780098267</v>
      </c>
      <c r="I21" s="65"/>
    </row>
    <row r="22" spans="2:11" ht="15.75" x14ac:dyDescent="0.25">
      <c r="B22" s="64"/>
      <c r="C22" s="358" t="s">
        <v>910</v>
      </c>
      <c r="D22" s="364" t="s">
        <v>135</v>
      </c>
      <c r="E22" s="365">
        <v>4</v>
      </c>
      <c r="F22" s="366">
        <f>'MAR,SER, PINT, VID-CHAV e PED'!F137</f>
        <v>5251.0103250409447</v>
      </c>
      <c r="G22" s="362">
        <f t="shared" si="0"/>
        <v>21004.041300163779</v>
      </c>
      <c r="H22" s="363">
        <f t="shared" si="1"/>
        <v>252048.49560196535</v>
      </c>
      <c r="I22" s="65"/>
    </row>
    <row r="23" spans="2:11" ht="15.75" x14ac:dyDescent="0.25">
      <c r="B23" s="64"/>
      <c r="C23" s="358" t="s">
        <v>911</v>
      </c>
      <c r="D23" s="364" t="s">
        <v>138</v>
      </c>
      <c r="E23" s="365">
        <v>3</v>
      </c>
      <c r="F23" s="366">
        <f>'MAR,SER, PINT, VID-CHAV e PED'!F137</f>
        <v>5251.0103250409447</v>
      </c>
      <c r="G23" s="362">
        <f t="shared" si="0"/>
        <v>15753.030975122834</v>
      </c>
      <c r="H23" s="363">
        <f t="shared" si="1"/>
        <v>189036.37170147401</v>
      </c>
      <c r="I23" s="65"/>
    </row>
    <row r="24" spans="2:11" ht="15.75" x14ac:dyDescent="0.25">
      <c r="B24" s="64"/>
      <c r="C24" s="358" t="s">
        <v>136</v>
      </c>
      <c r="D24" s="364" t="s">
        <v>137</v>
      </c>
      <c r="E24" s="365">
        <v>1</v>
      </c>
      <c r="F24" s="366">
        <f>'MAR,SER, PINT, VID-CHAV e PED'!F137</f>
        <v>5251.0103250409447</v>
      </c>
      <c r="G24" s="362">
        <f t="shared" si="0"/>
        <v>5251.0103250409447</v>
      </c>
      <c r="H24" s="363">
        <f t="shared" si="1"/>
        <v>63012.123900491337</v>
      </c>
      <c r="I24" s="65"/>
    </row>
    <row r="25" spans="2:11" ht="16.5" thickBot="1" x14ac:dyDescent="0.3">
      <c r="B25" s="64"/>
      <c r="C25" s="359" t="s">
        <v>131</v>
      </c>
      <c r="D25" s="369" t="s">
        <v>132</v>
      </c>
      <c r="E25" s="370">
        <v>11</v>
      </c>
      <c r="F25" s="371">
        <f>AJD.SERV.!F137</f>
        <v>3797.8341018628244</v>
      </c>
      <c r="G25" s="372">
        <f t="shared" si="0"/>
        <v>41776.175120491069</v>
      </c>
      <c r="H25" s="373">
        <f t="shared" si="1"/>
        <v>501314.10144589283</v>
      </c>
      <c r="I25" s="65"/>
    </row>
    <row r="26" spans="2:11" ht="16.5" thickBot="1" x14ac:dyDescent="0.3">
      <c r="B26" s="64"/>
      <c r="C26" s="71"/>
      <c r="D26" s="73" t="s">
        <v>1359</v>
      </c>
      <c r="E26" s="72">
        <f>SUM(E7:E25)</f>
        <v>45</v>
      </c>
      <c r="F26" s="73"/>
      <c r="G26" s="74">
        <f>SUM(G7:G25)</f>
        <v>329575.43593494251</v>
      </c>
      <c r="H26" s="75">
        <f>SUM(H7:H25)</f>
        <v>3954905.2312193085</v>
      </c>
      <c r="I26" s="66"/>
      <c r="J26" s="56"/>
      <c r="K26" s="57"/>
    </row>
    <row r="27" spans="2:11" ht="15.75" thickBot="1" x14ac:dyDescent="0.3">
      <c r="B27" s="64"/>
      <c r="C27" s="67"/>
      <c r="D27" s="67"/>
      <c r="E27" s="67"/>
      <c r="F27" s="67"/>
      <c r="G27" s="67"/>
      <c r="H27" s="67"/>
      <c r="I27" s="65"/>
    </row>
    <row r="28" spans="2:11" ht="16.5" thickBot="1" x14ac:dyDescent="0.3">
      <c r="B28" s="64"/>
      <c r="C28" s="502" t="s">
        <v>139</v>
      </c>
      <c r="D28" s="503"/>
      <c r="E28" s="503"/>
      <c r="F28" s="504"/>
      <c r="G28" s="79" t="s">
        <v>830</v>
      </c>
      <c r="H28" s="80" t="s">
        <v>140</v>
      </c>
      <c r="I28" s="65"/>
    </row>
    <row r="29" spans="2:11" ht="15.75" x14ac:dyDescent="0.25">
      <c r="B29" s="64"/>
      <c r="C29" s="505" t="s">
        <v>141</v>
      </c>
      <c r="D29" s="506"/>
      <c r="E29" s="506"/>
      <c r="F29" s="507"/>
      <c r="G29" s="77">
        <f>H29/H$31</f>
        <v>0.80779431556925707</v>
      </c>
      <c r="H29" s="78">
        <f>H26</f>
        <v>3954905.2312193085</v>
      </c>
      <c r="I29" s="65"/>
    </row>
    <row r="30" spans="2:11" ht="16.5" thickBot="1" x14ac:dyDescent="0.3">
      <c r="B30" s="64"/>
      <c r="C30" s="508" t="s">
        <v>77</v>
      </c>
      <c r="D30" s="509"/>
      <c r="E30" s="509"/>
      <c r="F30" s="510"/>
      <c r="G30" s="58">
        <f>H30/H$31</f>
        <v>0.19220569070823526</v>
      </c>
      <c r="H30" s="76">
        <f>'PREVISÃO DE MATERIAIS'!K359</f>
        <v>941025.79951486096</v>
      </c>
      <c r="I30" s="65"/>
    </row>
    <row r="31" spans="2:11" ht="15.75" x14ac:dyDescent="0.25">
      <c r="B31" s="64"/>
      <c r="C31" s="511" t="s">
        <v>832</v>
      </c>
      <c r="D31" s="512"/>
      <c r="E31" s="512"/>
      <c r="F31" s="513"/>
      <c r="G31" s="83">
        <f>SUM(G29:G30)</f>
        <v>1.0000000062774923</v>
      </c>
      <c r="H31" s="84">
        <f>ROUNDDOWN((H29+H30),1)</f>
        <v>4895931</v>
      </c>
      <c r="I31" s="65"/>
    </row>
    <row r="32" spans="2:11" ht="16.5" thickBot="1" x14ac:dyDescent="0.3">
      <c r="B32" s="64"/>
      <c r="C32" s="499" t="s">
        <v>831</v>
      </c>
      <c r="D32" s="500"/>
      <c r="E32" s="500"/>
      <c r="F32" s="501"/>
      <c r="G32" s="81"/>
      <c r="H32" s="82">
        <f>H31/12</f>
        <v>407994.25</v>
      </c>
      <c r="I32" s="65"/>
    </row>
    <row r="33" spans="2:9" ht="18" customHeight="1" x14ac:dyDescent="0.25">
      <c r="B33" s="68"/>
      <c r="C33" s="69"/>
      <c r="D33" s="69"/>
      <c r="E33" s="69"/>
      <c r="F33" s="69"/>
      <c r="G33" s="69"/>
      <c r="H33" s="69"/>
      <c r="I33" s="70"/>
    </row>
    <row r="38" spans="2:9" ht="15.75" x14ac:dyDescent="0.25">
      <c r="D38" s="60"/>
    </row>
  </sheetData>
  <mergeCells count="12">
    <mergeCell ref="C4:H4"/>
    <mergeCell ref="C5:C6"/>
    <mergeCell ref="D5:D6"/>
    <mergeCell ref="E5:E6"/>
    <mergeCell ref="F5:F6"/>
    <mergeCell ref="G5:G6"/>
    <mergeCell ref="H5:H6"/>
    <mergeCell ref="C32:F32"/>
    <mergeCell ref="C28:F28"/>
    <mergeCell ref="C29:F29"/>
    <mergeCell ref="C30:F30"/>
    <mergeCell ref="C31:F3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1"/>
  <sheetViews>
    <sheetView showGridLines="0" showOutlineSymbols="0" showWhiteSpace="0" workbookViewId="0">
      <selection activeCell="D4" sqref="D4:F4"/>
    </sheetView>
  </sheetViews>
  <sheetFormatPr defaultRowHeight="14.25" x14ac:dyDescent="0.2"/>
  <cols>
    <col min="1" max="1" width="9" style="20"/>
    <col min="2" max="2" width="4.125" style="20" customWidth="1"/>
    <col min="3" max="3" width="8" style="14" bestFit="1" customWidth="1"/>
    <col min="4" max="4" width="8.375" style="14" bestFit="1" customWidth="1"/>
    <col min="5" max="5" width="9.5" style="14" customWidth="1"/>
    <col min="6" max="6" width="52.625" style="140" customWidth="1"/>
    <col min="7" max="7" width="8" style="14" bestFit="1" customWidth="1"/>
    <col min="8" max="8" width="13" style="14" bestFit="1" customWidth="1"/>
    <col min="9" max="9" width="11.75" style="14" customWidth="1"/>
    <col min="10" max="10" width="14.375" style="14" customWidth="1"/>
    <col min="11" max="11" width="13.375" style="14" bestFit="1" customWidth="1"/>
    <col min="12" max="12" width="4.125" style="14" customWidth="1"/>
    <col min="13" max="16384" width="9" style="14"/>
  </cols>
  <sheetData>
    <row r="1" spans="2:12" s="20" customFormat="1" x14ac:dyDescent="0.2">
      <c r="F1" s="140"/>
    </row>
    <row r="2" spans="2:12" s="20" customFormat="1" ht="24" customHeight="1" x14ac:dyDescent="0.2">
      <c r="B2" s="130"/>
      <c r="C2" s="131"/>
      <c r="D2" s="131"/>
      <c r="E2" s="131"/>
      <c r="F2" s="141"/>
      <c r="G2" s="131"/>
      <c r="H2" s="131"/>
      <c r="I2" s="131"/>
      <c r="J2" s="131"/>
      <c r="K2" s="131"/>
      <c r="L2" s="132"/>
    </row>
    <row r="3" spans="2:12" ht="15" customHeight="1" x14ac:dyDescent="0.2">
      <c r="B3" s="133"/>
      <c r="C3" s="139" t="s">
        <v>1368</v>
      </c>
      <c r="D3" s="531" t="s">
        <v>1441</v>
      </c>
      <c r="E3" s="531"/>
      <c r="F3" s="531"/>
      <c r="K3" s="217"/>
      <c r="L3" s="134"/>
    </row>
    <row r="4" spans="2:12" ht="15" x14ac:dyDescent="0.2">
      <c r="B4" s="133"/>
      <c r="C4" s="139" t="s">
        <v>1369</v>
      </c>
      <c r="D4" s="532">
        <f>'COMPOSIÇÃO BDI'!L18</f>
        <v>0.16830484485574293</v>
      </c>
      <c r="E4" s="531"/>
      <c r="F4" s="531"/>
      <c r="K4" s="218"/>
      <c r="L4" s="134"/>
    </row>
    <row r="5" spans="2:12" ht="15.75" thickBot="1" x14ac:dyDescent="0.3">
      <c r="B5" s="133"/>
      <c r="C5" s="529" t="s">
        <v>828</v>
      </c>
      <c r="D5" s="530"/>
      <c r="E5" s="530"/>
      <c r="F5" s="530"/>
      <c r="G5" s="530"/>
      <c r="H5" s="530"/>
      <c r="I5" s="530"/>
      <c r="J5" s="530"/>
      <c r="K5" s="530"/>
      <c r="L5" s="134"/>
    </row>
    <row r="6" spans="2:12" ht="30.75" thickBot="1" x14ac:dyDescent="0.25">
      <c r="B6" s="133"/>
      <c r="C6" s="394" t="s">
        <v>161</v>
      </c>
      <c r="D6" s="395" t="s">
        <v>162</v>
      </c>
      <c r="E6" s="395" t="s">
        <v>163</v>
      </c>
      <c r="F6" s="395" t="s">
        <v>164</v>
      </c>
      <c r="G6" s="395" t="s">
        <v>165</v>
      </c>
      <c r="H6" s="395" t="s">
        <v>166</v>
      </c>
      <c r="I6" s="395" t="s">
        <v>1370</v>
      </c>
      <c r="J6" s="395" t="s">
        <v>1371</v>
      </c>
      <c r="K6" s="396" t="s">
        <v>1372</v>
      </c>
      <c r="L6" s="134"/>
    </row>
    <row r="7" spans="2:12" x14ac:dyDescent="0.2">
      <c r="B7" s="133"/>
      <c r="C7" s="397" t="s">
        <v>167</v>
      </c>
      <c r="D7" s="398" t="s">
        <v>168</v>
      </c>
      <c r="E7" s="399" t="s">
        <v>169</v>
      </c>
      <c r="F7" s="399" t="s">
        <v>170</v>
      </c>
      <c r="G7" s="400" t="s">
        <v>1385</v>
      </c>
      <c r="H7" s="401">
        <v>36</v>
      </c>
      <c r="I7" s="402">
        <v>233.94</v>
      </c>
      <c r="J7" s="403">
        <f t="shared" ref="J7:J70" si="0">I7*(1+$D$4)</f>
        <v>273.31323540555252</v>
      </c>
      <c r="K7" s="404">
        <f>H7*J7</f>
        <v>9839.2764745998902</v>
      </c>
      <c r="L7" s="134"/>
    </row>
    <row r="8" spans="2:12" x14ac:dyDescent="0.2">
      <c r="B8" s="133"/>
      <c r="C8" s="405" t="s">
        <v>171</v>
      </c>
      <c r="D8" s="406" t="s">
        <v>172</v>
      </c>
      <c r="E8" s="407" t="s">
        <v>169</v>
      </c>
      <c r="F8" s="407" t="s">
        <v>173</v>
      </c>
      <c r="G8" s="408" t="s">
        <v>1386</v>
      </c>
      <c r="H8" s="409">
        <v>24</v>
      </c>
      <c r="I8" s="410">
        <v>97.95</v>
      </c>
      <c r="J8" s="411">
        <f t="shared" si="0"/>
        <v>114.43545955362002</v>
      </c>
      <c r="K8" s="412">
        <f t="shared" ref="K8:K71" si="1">H8*J8</f>
        <v>2746.4510292868804</v>
      </c>
      <c r="L8" s="134"/>
    </row>
    <row r="9" spans="2:12" ht="25.5" x14ac:dyDescent="0.2">
      <c r="B9" s="133"/>
      <c r="C9" s="405" t="s">
        <v>174</v>
      </c>
      <c r="D9" s="406" t="s">
        <v>175</v>
      </c>
      <c r="E9" s="407" t="s">
        <v>176</v>
      </c>
      <c r="F9" s="407" t="s">
        <v>177</v>
      </c>
      <c r="G9" s="408" t="s">
        <v>178</v>
      </c>
      <c r="H9" s="409">
        <v>1000</v>
      </c>
      <c r="I9" s="410">
        <v>0.11</v>
      </c>
      <c r="J9" s="411">
        <f t="shared" si="0"/>
        <v>0.12851353293413173</v>
      </c>
      <c r="K9" s="412">
        <f t="shared" si="1"/>
        <v>128.51353293413172</v>
      </c>
      <c r="L9" s="134"/>
    </row>
    <row r="10" spans="2:12" ht="25.5" x14ac:dyDescent="0.2">
      <c r="B10" s="133"/>
      <c r="C10" s="405" t="s">
        <v>179</v>
      </c>
      <c r="D10" s="406" t="s">
        <v>180</v>
      </c>
      <c r="E10" s="407" t="s">
        <v>176</v>
      </c>
      <c r="F10" s="407" t="s">
        <v>181</v>
      </c>
      <c r="G10" s="408" t="s">
        <v>178</v>
      </c>
      <c r="H10" s="409">
        <v>1000</v>
      </c>
      <c r="I10" s="410">
        <v>0.15</v>
      </c>
      <c r="J10" s="411">
        <f t="shared" si="0"/>
        <v>0.17524572672836145</v>
      </c>
      <c r="K10" s="412">
        <f t="shared" si="1"/>
        <v>175.24572672836143</v>
      </c>
      <c r="L10" s="134"/>
    </row>
    <row r="11" spans="2:12" ht="25.5" x14ac:dyDescent="0.2">
      <c r="B11" s="133"/>
      <c r="C11" s="405" t="s">
        <v>182</v>
      </c>
      <c r="D11" s="406" t="s">
        <v>183</v>
      </c>
      <c r="E11" s="407" t="s">
        <v>176</v>
      </c>
      <c r="F11" s="407" t="s">
        <v>184</v>
      </c>
      <c r="G11" s="408" t="s">
        <v>178</v>
      </c>
      <c r="H11" s="409">
        <v>1500</v>
      </c>
      <c r="I11" s="410">
        <v>0.74</v>
      </c>
      <c r="J11" s="411">
        <f t="shared" si="0"/>
        <v>0.86454558519324975</v>
      </c>
      <c r="K11" s="412">
        <f t="shared" si="1"/>
        <v>1296.8183777898746</v>
      </c>
      <c r="L11" s="134"/>
    </row>
    <row r="12" spans="2:12" x14ac:dyDescent="0.2">
      <c r="B12" s="133"/>
      <c r="C12" s="405" t="s">
        <v>185</v>
      </c>
      <c r="D12" s="406" t="s">
        <v>186</v>
      </c>
      <c r="E12" s="407" t="s">
        <v>176</v>
      </c>
      <c r="F12" s="407" t="s">
        <v>187</v>
      </c>
      <c r="G12" s="408" t="s">
        <v>178</v>
      </c>
      <c r="H12" s="409">
        <v>50</v>
      </c>
      <c r="I12" s="410">
        <v>27.09</v>
      </c>
      <c r="J12" s="411">
        <f t="shared" si="0"/>
        <v>31.649378247142074</v>
      </c>
      <c r="K12" s="412">
        <f t="shared" si="1"/>
        <v>1582.4689123571038</v>
      </c>
      <c r="L12" s="134"/>
    </row>
    <row r="13" spans="2:12" x14ac:dyDescent="0.2">
      <c r="B13" s="133"/>
      <c r="C13" s="405" t="s">
        <v>188</v>
      </c>
      <c r="D13" s="406" t="s">
        <v>168</v>
      </c>
      <c r="E13" s="407" t="s">
        <v>176</v>
      </c>
      <c r="F13" s="407" t="s">
        <v>189</v>
      </c>
      <c r="G13" s="408" t="s">
        <v>190</v>
      </c>
      <c r="H13" s="409">
        <v>50</v>
      </c>
      <c r="I13" s="410">
        <v>56.63</v>
      </c>
      <c r="J13" s="411">
        <f t="shared" si="0"/>
        <v>66.161103364180718</v>
      </c>
      <c r="K13" s="412">
        <f t="shared" si="1"/>
        <v>3308.0551682090359</v>
      </c>
      <c r="L13" s="134"/>
    </row>
    <row r="14" spans="2:12" x14ac:dyDescent="0.2">
      <c r="B14" s="133"/>
      <c r="C14" s="405" t="s">
        <v>191</v>
      </c>
      <c r="D14" s="406" t="s">
        <v>192</v>
      </c>
      <c r="E14" s="407" t="s">
        <v>176</v>
      </c>
      <c r="F14" s="407" t="s">
        <v>193</v>
      </c>
      <c r="G14" s="408" t="s">
        <v>190</v>
      </c>
      <c r="H14" s="409">
        <v>300</v>
      </c>
      <c r="I14" s="410">
        <v>10.7</v>
      </c>
      <c r="J14" s="411">
        <f t="shared" si="0"/>
        <v>12.500861839956448</v>
      </c>
      <c r="K14" s="412">
        <f t="shared" si="1"/>
        <v>3750.2585519869344</v>
      </c>
      <c r="L14" s="134"/>
    </row>
    <row r="15" spans="2:12" x14ac:dyDescent="0.2">
      <c r="B15" s="133"/>
      <c r="C15" s="405" t="s">
        <v>194</v>
      </c>
      <c r="D15" s="406" t="s">
        <v>195</v>
      </c>
      <c r="E15" s="407" t="s">
        <v>176</v>
      </c>
      <c r="F15" s="407" t="s">
        <v>196</v>
      </c>
      <c r="G15" s="408" t="s">
        <v>190</v>
      </c>
      <c r="H15" s="409">
        <v>100</v>
      </c>
      <c r="I15" s="410">
        <v>11.29</v>
      </c>
      <c r="J15" s="411">
        <f t="shared" si="0"/>
        <v>13.190161698421337</v>
      </c>
      <c r="K15" s="412">
        <f t="shared" si="1"/>
        <v>1319.0161698421336</v>
      </c>
      <c r="L15" s="134"/>
    </row>
    <row r="16" spans="2:12" x14ac:dyDescent="0.2">
      <c r="B16" s="133"/>
      <c r="C16" s="405" t="s">
        <v>197</v>
      </c>
      <c r="D16" s="406" t="s">
        <v>198</v>
      </c>
      <c r="E16" s="407" t="s">
        <v>176</v>
      </c>
      <c r="F16" s="407" t="s">
        <v>199</v>
      </c>
      <c r="G16" s="408" t="s">
        <v>190</v>
      </c>
      <c r="H16" s="409">
        <v>100</v>
      </c>
      <c r="I16" s="410">
        <v>11.35</v>
      </c>
      <c r="J16" s="411">
        <f t="shared" si="0"/>
        <v>13.260259989112681</v>
      </c>
      <c r="K16" s="412">
        <f t="shared" si="1"/>
        <v>1326.0259989112681</v>
      </c>
      <c r="L16" s="134"/>
    </row>
    <row r="17" spans="2:12" ht="25.5" x14ac:dyDescent="0.2">
      <c r="B17" s="133"/>
      <c r="C17" s="405" t="s">
        <v>200</v>
      </c>
      <c r="D17" s="406" t="s">
        <v>201</v>
      </c>
      <c r="E17" s="407" t="s">
        <v>176</v>
      </c>
      <c r="F17" s="407" t="s">
        <v>202</v>
      </c>
      <c r="G17" s="408" t="s">
        <v>178</v>
      </c>
      <c r="H17" s="409">
        <v>50</v>
      </c>
      <c r="I17" s="410">
        <v>1.44</v>
      </c>
      <c r="J17" s="411">
        <f t="shared" si="0"/>
        <v>1.6823589765922697</v>
      </c>
      <c r="K17" s="412">
        <f t="shared" si="1"/>
        <v>84.117948829613482</v>
      </c>
      <c r="L17" s="134"/>
    </row>
    <row r="18" spans="2:12" ht="25.5" x14ac:dyDescent="0.2">
      <c r="B18" s="133"/>
      <c r="C18" s="405" t="s">
        <v>203</v>
      </c>
      <c r="D18" s="406" t="s">
        <v>204</v>
      </c>
      <c r="E18" s="407" t="s">
        <v>176</v>
      </c>
      <c r="F18" s="407" t="s">
        <v>205</v>
      </c>
      <c r="G18" s="408" t="s">
        <v>178</v>
      </c>
      <c r="H18" s="409">
        <v>100</v>
      </c>
      <c r="I18" s="410">
        <v>1.1100000000000001</v>
      </c>
      <c r="J18" s="411">
        <f t="shared" si="0"/>
        <v>1.2968183777898747</v>
      </c>
      <c r="K18" s="412">
        <f t="shared" si="1"/>
        <v>129.68183777898747</v>
      </c>
      <c r="L18" s="134"/>
    </row>
    <row r="19" spans="2:12" ht="25.5" x14ac:dyDescent="0.2">
      <c r="B19" s="133"/>
      <c r="C19" s="405" t="s">
        <v>206</v>
      </c>
      <c r="D19" s="406" t="s">
        <v>207</v>
      </c>
      <c r="E19" s="407" t="s">
        <v>176</v>
      </c>
      <c r="F19" s="407" t="s">
        <v>208</v>
      </c>
      <c r="G19" s="408" t="s">
        <v>178</v>
      </c>
      <c r="H19" s="409">
        <v>50</v>
      </c>
      <c r="I19" s="410">
        <v>2.2999999999999998</v>
      </c>
      <c r="J19" s="411">
        <f t="shared" si="0"/>
        <v>2.6871011431682086</v>
      </c>
      <c r="K19" s="412">
        <f t="shared" si="1"/>
        <v>134.35505715841043</v>
      </c>
      <c r="L19" s="134"/>
    </row>
    <row r="20" spans="2:12" ht="25.5" x14ac:dyDescent="0.2">
      <c r="B20" s="133"/>
      <c r="C20" s="405" t="s">
        <v>209</v>
      </c>
      <c r="D20" s="406" t="s">
        <v>210</v>
      </c>
      <c r="E20" s="407" t="s">
        <v>176</v>
      </c>
      <c r="F20" s="407" t="s">
        <v>211</v>
      </c>
      <c r="G20" s="408" t="s">
        <v>178</v>
      </c>
      <c r="H20" s="409">
        <v>50</v>
      </c>
      <c r="I20" s="410">
        <v>8.89</v>
      </c>
      <c r="J20" s="411">
        <f t="shared" si="0"/>
        <v>10.386230070767555</v>
      </c>
      <c r="K20" s="412">
        <f t="shared" si="1"/>
        <v>519.31150353837779</v>
      </c>
      <c r="L20" s="134"/>
    </row>
    <row r="21" spans="2:12" ht="25.5" x14ac:dyDescent="0.2">
      <c r="B21" s="133"/>
      <c r="C21" s="405" t="s">
        <v>212</v>
      </c>
      <c r="D21" s="406" t="s">
        <v>213</v>
      </c>
      <c r="E21" s="407" t="s">
        <v>176</v>
      </c>
      <c r="F21" s="407" t="s">
        <v>214</v>
      </c>
      <c r="G21" s="408" t="s">
        <v>178</v>
      </c>
      <c r="H21" s="409">
        <v>50</v>
      </c>
      <c r="I21" s="410">
        <v>4.38</v>
      </c>
      <c r="J21" s="411">
        <f t="shared" si="0"/>
        <v>5.1171752204681535</v>
      </c>
      <c r="K21" s="412">
        <f t="shared" si="1"/>
        <v>255.85876102340768</v>
      </c>
      <c r="L21" s="134"/>
    </row>
    <row r="22" spans="2:12" ht="25.5" x14ac:dyDescent="0.2">
      <c r="B22" s="133"/>
      <c r="C22" s="405" t="s">
        <v>215</v>
      </c>
      <c r="D22" s="406" t="s">
        <v>216</v>
      </c>
      <c r="E22" s="407" t="s">
        <v>176</v>
      </c>
      <c r="F22" s="407" t="s">
        <v>217</v>
      </c>
      <c r="G22" s="408" t="s">
        <v>178</v>
      </c>
      <c r="H22" s="409">
        <v>50</v>
      </c>
      <c r="I22" s="410">
        <v>10.25</v>
      </c>
      <c r="J22" s="411">
        <f t="shared" si="0"/>
        <v>11.975124659771366</v>
      </c>
      <c r="K22" s="412">
        <f t="shared" si="1"/>
        <v>598.75623298856829</v>
      </c>
      <c r="L22" s="134"/>
    </row>
    <row r="23" spans="2:12" ht="25.5" x14ac:dyDescent="0.2">
      <c r="B23" s="133"/>
      <c r="C23" s="405" t="s">
        <v>218</v>
      </c>
      <c r="D23" s="406" t="s">
        <v>219</v>
      </c>
      <c r="E23" s="407" t="s">
        <v>176</v>
      </c>
      <c r="F23" s="407" t="s">
        <v>220</v>
      </c>
      <c r="G23" s="408" t="s">
        <v>178</v>
      </c>
      <c r="H23" s="409">
        <v>50</v>
      </c>
      <c r="I23" s="410">
        <v>5.58</v>
      </c>
      <c r="J23" s="411">
        <f t="shared" si="0"/>
        <v>6.5191410342950453</v>
      </c>
      <c r="K23" s="412">
        <f t="shared" si="1"/>
        <v>325.95705171475225</v>
      </c>
      <c r="L23" s="134"/>
    </row>
    <row r="24" spans="2:12" ht="25.5" x14ac:dyDescent="0.2">
      <c r="B24" s="133"/>
      <c r="C24" s="405" t="s">
        <v>221</v>
      </c>
      <c r="D24" s="406" t="s">
        <v>222</v>
      </c>
      <c r="E24" s="407" t="s">
        <v>176</v>
      </c>
      <c r="F24" s="407" t="s">
        <v>223</v>
      </c>
      <c r="G24" s="408" t="s">
        <v>178</v>
      </c>
      <c r="H24" s="409">
        <v>50</v>
      </c>
      <c r="I24" s="410">
        <v>15.15</v>
      </c>
      <c r="J24" s="411">
        <f t="shared" si="0"/>
        <v>17.699818399564506</v>
      </c>
      <c r="K24" s="412">
        <f t="shared" si="1"/>
        <v>884.99091997822529</v>
      </c>
      <c r="L24" s="134"/>
    </row>
    <row r="25" spans="2:12" ht="25.5" x14ac:dyDescent="0.2">
      <c r="B25" s="133"/>
      <c r="C25" s="405" t="s">
        <v>224</v>
      </c>
      <c r="D25" s="406" t="s">
        <v>225</v>
      </c>
      <c r="E25" s="407" t="s">
        <v>176</v>
      </c>
      <c r="F25" s="407" t="s">
        <v>226</v>
      </c>
      <c r="G25" s="408" t="s">
        <v>178</v>
      </c>
      <c r="H25" s="409">
        <v>50</v>
      </c>
      <c r="I25" s="410">
        <v>36.17</v>
      </c>
      <c r="J25" s="411">
        <f t="shared" si="0"/>
        <v>42.257586238432225</v>
      </c>
      <c r="K25" s="412">
        <f t="shared" si="1"/>
        <v>2112.8793119216111</v>
      </c>
      <c r="L25" s="134"/>
    </row>
    <row r="26" spans="2:12" ht="25.5" x14ac:dyDescent="0.2">
      <c r="B26" s="133"/>
      <c r="C26" s="405" t="s">
        <v>227</v>
      </c>
      <c r="D26" s="406" t="s">
        <v>228</v>
      </c>
      <c r="E26" s="407" t="s">
        <v>176</v>
      </c>
      <c r="F26" s="407" t="s">
        <v>229</v>
      </c>
      <c r="G26" s="408" t="s">
        <v>178</v>
      </c>
      <c r="H26" s="409">
        <v>50</v>
      </c>
      <c r="I26" s="410">
        <v>22.03</v>
      </c>
      <c r="J26" s="411">
        <f t="shared" si="0"/>
        <v>25.737755732172019</v>
      </c>
      <c r="K26" s="412">
        <f t="shared" si="1"/>
        <v>1286.8877866086009</v>
      </c>
      <c r="L26" s="134"/>
    </row>
    <row r="27" spans="2:12" x14ac:dyDescent="0.2">
      <c r="B27" s="133"/>
      <c r="C27" s="405" t="s">
        <v>230</v>
      </c>
      <c r="D27" s="406" t="s">
        <v>231</v>
      </c>
      <c r="E27" s="407" t="s">
        <v>176</v>
      </c>
      <c r="F27" s="407" t="s">
        <v>232</v>
      </c>
      <c r="G27" s="408" t="s">
        <v>178</v>
      </c>
      <c r="H27" s="409">
        <v>100</v>
      </c>
      <c r="I27" s="410">
        <v>0.61</v>
      </c>
      <c r="J27" s="411">
        <f t="shared" si="0"/>
        <v>0.71266595536200317</v>
      </c>
      <c r="K27" s="412">
        <f t="shared" si="1"/>
        <v>71.266595536200313</v>
      </c>
      <c r="L27" s="134"/>
    </row>
    <row r="28" spans="2:12" x14ac:dyDescent="0.2">
      <c r="B28" s="133"/>
      <c r="C28" s="405" t="s">
        <v>233</v>
      </c>
      <c r="D28" s="406" t="s">
        <v>234</v>
      </c>
      <c r="E28" s="407" t="s">
        <v>176</v>
      </c>
      <c r="F28" s="407" t="s">
        <v>235</v>
      </c>
      <c r="G28" s="408" t="s">
        <v>178</v>
      </c>
      <c r="H28" s="409">
        <v>20</v>
      </c>
      <c r="I28" s="410">
        <v>6.25</v>
      </c>
      <c r="J28" s="411">
        <f t="shared" si="0"/>
        <v>7.301905280348393</v>
      </c>
      <c r="K28" s="412">
        <f t="shared" si="1"/>
        <v>146.03810560696786</v>
      </c>
      <c r="L28" s="134"/>
    </row>
    <row r="29" spans="2:12" x14ac:dyDescent="0.2">
      <c r="B29" s="133"/>
      <c r="C29" s="405" t="s">
        <v>236</v>
      </c>
      <c r="D29" s="406" t="s">
        <v>237</v>
      </c>
      <c r="E29" s="407" t="s">
        <v>176</v>
      </c>
      <c r="F29" s="407" t="s">
        <v>238</v>
      </c>
      <c r="G29" s="408" t="s">
        <v>178</v>
      </c>
      <c r="H29" s="409">
        <v>20</v>
      </c>
      <c r="I29" s="410">
        <v>6.48</v>
      </c>
      <c r="J29" s="411">
        <f t="shared" si="0"/>
        <v>7.5706153946652144</v>
      </c>
      <c r="K29" s="412">
        <f t="shared" si="1"/>
        <v>151.41230789330427</v>
      </c>
      <c r="L29" s="134"/>
    </row>
    <row r="30" spans="2:12" x14ac:dyDescent="0.2">
      <c r="B30" s="133"/>
      <c r="C30" s="405" t="s">
        <v>239</v>
      </c>
      <c r="D30" s="406" t="s">
        <v>240</v>
      </c>
      <c r="E30" s="407" t="s">
        <v>176</v>
      </c>
      <c r="F30" s="407" t="s">
        <v>241</v>
      </c>
      <c r="G30" s="408" t="s">
        <v>178</v>
      </c>
      <c r="H30" s="409">
        <v>20</v>
      </c>
      <c r="I30" s="410">
        <v>56.75</v>
      </c>
      <c r="J30" s="411">
        <f t="shared" si="0"/>
        <v>66.301299945563414</v>
      </c>
      <c r="K30" s="412">
        <f t="shared" si="1"/>
        <v>1326.0259989112683</v>
      </c>
      <c r="L30" s="134"/>
    </row>
    <row r="31" spans="2:12" x14ac:dyDescent="0.2">
      <c r="B31" s="133"/>
      <c r="C31" s="405" t="s">
        <v>242</v>
      </c>
      <c r="D31" s="406" t="s">
        <v>243</v>
      </c>
      <c r="E31" s="407" t="s">
        <v>176</v>
      </c>
      <c r="F31" s="407" t="s">
        <v>244</v>
      </c>
      <c r="G31" s="408" t="s">
        <v>178</v>
      </c>
      <c r="H31" s="409">
        <v>20</v>
      </c>
      <c r="I31" s="410">
        <v>97.04</v>
      </c>
      <c r="J31" s="411">
        <f t="shared" si="0"/>
        <v>113.3723021448013</v>
      </c>
      <c r="K31" s="412">
        <f t="shared" si="1"/>
        <v>2267.446042896026</v>
      </c>
      <c r="L31" s="134"/>
    </row>
    <row r="32" spans="2:12" x14ac:dyDescent="0.2">
      <c r="B32" s="133"/>
      <c r="C32" s="405" t="s">
        <v>245</v>
      </c>
      <c r="D32" s="406" t="s">
        <v>246</v>
      </c>
      <c r="E32" s="407" t="s">
        <v>176</v>
      </c>
      <c r="F32" s="407" t="s">
        <v>247</v>
      </c>
      <c r="G32" s="408" t="s">
        <v>178</v>
      </c>
      <c r="H32" s="409">
        <v>50</v>
      </c>
      <c r="I32" s="410">
        <v>25.31</v>
      </c>
      <c r="J32" s="411">
        <f t="shared" si="0"/>
        <v>29.569795623298852</v>
      </c>
      <c r="K32" s="412">
        <f t="shared" si="1"/>
        <v>1478.4897811649425</v>
      </c>
      <c r="L32" s="134"/>
    </row>
    <row r="33" spans="2:12" x14ac:dyDescent="0.2">
      <c r="B33" s="133"/>
      <c r="C33" s="405" t="s">
        <v>248</v>
      </c>
      <c r="D33" s="406" t="s">
        <v>249</v>
      </c>
      <c r="E33" s="407" t="s">
        <v>176</v>
      </c>
      <c r="F33" s="407" t="s">
        <v>250</v>
      </c>
      <c r="G33" s="408" t="s">
        <v>178</v>
      </c>
      <c r="H33" s="409">
        <v>50</v>
      </c>
      <c r="I33" s="410">
        <v>19.23</v>
      </c>
      <c r="J33" s="411">
        <f t="shared" si="0"/>
        <v>22.466502166575935</v>
      </c>
      <c r="K33" s="412">
        <f t="shared" si="1"/>
        <v>1123.3251083287969</v>
      </c>
      <c r="L33" s="134"/>
    </row>
    <row r="34" spans="2:12" x14ac:dyDescent="0.2">
      <c r="B34" s="133"/>
      <c r="C34" s="405" t="s">
        <v>251</v>
      </c>
      <c r="D34" s="406" t="s">
        <v>252</v>
      </c>
      <c r="E34" s="407" t="s">
        <v>176</v>
      </c>
      <c r="F34" s="407" t="s">
        <v>253</v>
      </c>
      <c r="G34" s="408" t="s">
        <v>178</v>
      </c>
      <c r="H34" s="409">
        <v>50</v>
      </c>
      <c r="I34" s="410">
        <v>64.900000000000006</v>
      </c>
      <c r="J34" s="411">
        <f t="shared" si="0"/>
        <v>75.822984431137726</v>
      </c>
      <c r="K34" s="412">
        <f t="shared" si="1"/>
        <v>3791.1492215568865</v>
      </c>
      <c r="L34" s="134"/>
    </row>
    <row r="35" spans="2:12" x14ac:dyDescent="0.2">
      <c r="B35" s="133"/>
      <c r="C35" s="405" t="s">
        <v>254</v>
      </c>
      <c r="D35" s="406" t="s">
        <v>255</v>
      </c>
      <c r="E35" s="407" t="s">
        <v>176</v>
      </c>
      <c r="F35" s="407" t="s">
        <v>256</v>
      </c>
      <c r="G35" s="408" t="s">
        <v>190</v>
      </c>
      <c r="H35" s="409">
        <v>40</v>
      </c>
      <c r="I35" s="410">
        <v>48.04</v>
      </c>
      <c r="J35" s="411">
        <f t="shared" si="0"/>
        <v>56.125364746869892</v>
      </c>
      <c r="K35" s="412">
        <f t="shared" si="1"/>
        <v>2245.0145898747955</v>
      </c>
      <c r="L35" s="134"/>
    </row>
    <row r="36" spans="2:12" ht="25.5" x14ac:dyDescent="0.2">
      <c r="B36" s="133"/>
      <c r="C36" s="405" t="s">
        <v>257</v>
      </c>
      <c r="D36" s="406" t="s">
        <v>258</v>
      </c>
      <c r="E36" s="407" t="s">
        <v>176</v>
      </c>
      <c r="F36" s="407" t="s">
        <v>259</v>
      </c>
      <c r="G36" s="408" t="s">
        <v>260</v>
      </c>
      <c r="H36" s="409">
        <v>5</v>
      </c>
      <c r="I36" s="410">
        <v>179.94</v>
      </c>
      <c r="J36" s="411">
        <f t="shared" si="0"/>
        <v>210.22477378334239</v>
      </c>
      <c r="K36" s="412">
        <f t="shared" si="1"/>
        <v>1051.1238689167119</v>
      </c>
      <c r="L36" s="134"/>
    </row>
    <row r="37" spans="2:12" x14ac:dyDescent="0.2">
      <c r="B37" s="133"/>
      <c r="C37" s="405" t="s">
        <v>261</v>
      </c>
      <c r="D37" s="406" t="s">
        <v>262</v>
      </c>
      <c r="E37" s="407" t="s">
        <v>176</v>
      </c>
      <c r="F37" s="407" t="s">
        <v>263</v>
      </c>
      <c r="G37" s="408" t="s">
        <v>178</v>
      </c>
      <c r="H37" s="409">
        <v>5</v>
      </c>
      <c r="I37" s="410">
        <v>35.47</v>
      </c>
      <c r="J37" s="411">
        <f t="shared" si="0"/>
        <v>41.439772847033197</v>
      </c>
      <c r="K37" s="412">
        <f t="shared" si="1"/>
        <v>207.19886423516598</v>
      </c>
      <c r="L37" s="134"/>
    </row>
    <row r="38" spans="2:12" x14ac:dyDescent="0.2">
      <c r="B38" s="133"/>
      <c r="C38" s="405" t="s">
        <v>264</v>
      </c>
      <c r="D38" s="406" t="s">
        <v>265</v>
      </c>
      <c r="E38" s="407" t="s">
        <v>176</v>
      </c>
      <c r="F38" s="407" t="s">
        <v>266</v>
      </c>
      <c r="G38" s="408" t="s">
        <v>178</v>
      </c>
      <c r="H38" s="409">
        <v>50</v>
      </c>
      <c r="I38" s="410">
        <v>69.17</v>
      </c>
      <c r="J38" s="411">
        <f t="shared" si="0"/>
        <v>80.811646118671746</v>
      </c>
      <c r="K38" s="412">
        <f t="shared" si="1"/>
        <v>4040.5823059335871</v>
      </c>
      <c r="L38" s="134"/>
    </row>
    <row r="39" spans="2:12" ht="38.25" x14ac:dyDescent="0.2">
      <c r="B39" s="133"/>
      <c r="C39" s="405" t="s">
        <v>264</v>
      </c>
      <c r="D39" s="406" t="s">
        <v>1038</v>
      </c>
      <c r="E39" s="407" t="s">
        <v>176</v>
      </c>
      <c r="F39" s="407" t="s">
        <v>1039</v>
      </c>
      <c r="G39" s="408" t="s">
        <v>368</v>
      </c>
      <c r="H39" s="409">
        <v>200</v>
      </c>
      <c r="I39" s="410">
        <v>2.44</v>
      </c>
      <c r="J39" s="411">
        <f t="shared" si="0"/>
        <v>2.8506638214480127</v>
      </c>
      <c r="K39" s="412">
        <f t="shared" si="1"/>
        <v>570.13276428960251</v>
      </c>
      <c r="L39" s="134"/>
    </row>
    <row r="40" spans="2:12" x14ac:dyDescent="0.2">
      <c r="B40" s="133"/>
      <c r="C40" s="405" t="s">
        <v>267</v>
      </c>
      <c r="D40" s="406" t="s">
        <v>268</v>
      </c>
      <c r="E40" s="407" t="s">
        <v>176</v>
      </c>
      <c r="F40" s="407" t="s">
        <v>269</v>
      </c>
      <c r="G40" s="408" t="s">
        <v>190</v>
      </c>
      <c r="H40" s="409">
        <v>60</v>
      </c>
      <c r="I40" s="410">
        <v>40.47</v>
      </c>
      <c r="J40" s="411">
        <f t="shared" si="0"/>
        <v>47.281297071311919</v>
      </c>
      <c r="K40" s="412">
        <f t="shared" si="1"/>
        <v>2836.8778242787153</v>
      </c>
      <c r="L40" s="134"/>
    </row>
    <row r="41" spans="2:12" ht="25.5" x14ac:dyDescent="0.2">
      <c r="B41" s="133"/>
      <c r="C41" s="405" t="s">
        <v>270</v>
      </c>
      <c r="D41" s="406" t="s">
        <v>271</v>
      </c>
      <c r="E41" s="407" t="s">
        <v>176</v>
      </c>
      <c r="F41" s="407" t="s">
        <v>272</v>
      </c>
      <c r="G41" s="408" t="s">
        <v>260</v>
      </c>
      <c r="H41" s="409">
        <v>100</v>
      </c>
      <c r="I41" s="410">
        <v>15.81</v>
      </c>
      <c r="J41" s="411">
        <f t="shared" si="0"/>
        <v>18.470899597169296</v>
      </c>
      <c r="K41" s="412">
        <f t="shared" si="1"/>
        <v>1847.0899597169296</v>
      </c>
      <c r="L41" s="134"/>
    </row>
    <row r="42" spans="2:12" ht="25.5" x14ac:dyDescent="0.2">
      <c r="B42" s="133"/>
      <c r="C42" s="405" t="s">
        <v>273</v>
      </c>
      <c r="D42" s="406" t="s">
        <v>274</v>
      </c>
      <c r="E42" s="407" t="s">
        <v>176</v>
      </c>
      <c r="F42" s="407" t="s">
        <v>275</v>
      </c>
      <c r="G42" s="408" t="s">
        <v>260</v>
      </c>
      <c r="H42" s="409">
        <v>40</v>
      </c>
      <c r="I42" s="410">
        <v>19.23</v>
      </c>
      <c r="J42" s="411">
        <f t="shared" si="0"/>
        <v>22.466502166575935</v>
      </c>
      <c r="K42" s="412">
        <f t="shared" si="1"/>
        <v>898.66008666303742</v>
      </c>
      <c r="L42" s="134"/>
    </row>
    <row r="43" spans="2:12" ht="25.5" x14ac:dyDescent="0.2">
      <c r="B43" s="133"/>
      <c r="C43" s="405" t="s">
        <v>276</v>
      </c>
      <c r="D43" s="406" t="s">
        <v>277</v>
      </c>
      <c r="E43" s="407" t="s">
        <v>176</v>
      </c>
      <c r="F43" s="407" t="s">
        <v>278</v>
      </c>
      <c r="G43" s="408" t="s">
        <v>260</v>
      </c>
      <c r="H43" s="409">
        <v>50</v>
      </c>
      <c r="I43" s="410">
        <v>8.7200000000000006</v>
      </c>
      <c r="J43" s="411">
        <f t="shared" si="0"/>
        <v>10.18761824714208</v>
      </c>
      <c r="K43" s="412">
        <f t="shared" si="1"/>
        <v>509.38091235710397</v>
      </c>
      <c r="L43" s="134"/>
    </row>
    <row r="44" spans="2:12" ht="38.25" x14ac:dyDescent="0.2">
      <c r="B44" s="133"/>
      <c r="C44" s="405" t="s">
        <v>279</v>
      </c>
      <c r="D44" s="406" t="s">
        <v>280</v>
      </c>
      <c r="E44" s="407" t="s">
        <v>176</v>
      </c>
      <c r="F44" s="407" t="s">
        <v>281</v>
      </c>
      <c r="G44" s="408" t="s">
        <v>178</v>
      </c>
      <c r="H44" s="409">
        <v>10</v>
      </c>
      <c r="I44" s="410">
        <v>203.64</v>
      </c>
      <c r="J44" s="411">
        <f t="shared" si="0"/>
        <v>237.91359860642348</v>
      </c>
      <c r="K44" s="412">
        <f t="shared" si="1"/>
        <v>2379.1359860642347</v>
      </c>
      <c r="L44" s="134"/>
    </row>
    <row r="45" spans="2:12" x14ac:dyDescent="0.2">
      <c r="B45" s="133"/>
      <c r="C45" s="405" t="s">
        <v>282</v>
      </c>
      <c r="D45" s="406" t="s">
        <v>283</v>
      </c>
      <c r="E45" s="407" t="s">
        <v>176</v>
      </c>
      <c r="F45" s="407" t="s">
        <v>284</v>
      </c>
      <c r="G45" s="408" t="s">
        <v>190</v>
      </c>
      <c r="H45" s="409">
        <v>80</v>
      </c>
      <c r="I45" s="410">
        <v>33.950000000000003</v>
      </c>
      <c r="J45" s="411">
        <f t="shared" si="0"/>
        <v>39.663949482852473</v>
      </c>
      <c r="K45" s="412">
        <f t="shared" si="1"/>
        <v>3173.1159586281979</v>
      </c>
      <c r="L45" s="134"/>
    </row>
    <row r="46" spans="2:12" ht="25.5" x14ac:dyDescent="0.2">
      <c r="B46" s="133"/>
      <c r="C46" s="405" t="s">
        <v>285</v>
      </c>
      <c r="D46" s="406" t="s">
        <v>286</v>
      </c>
      <c r="E46" s="407" t="s">
        <v>176</v>
      </c>
      <c r="F46" s="407" t="s">
        <v>287</v>
      </c>
      <c r="G46" s="408" t="s">
        <v>288</v>
      </c>
      <c r="H46" s="409">
        <v>20</v>
      </c>
      <c r="I46" s="410">
        <v>168.98</v>
      </c>
      <c r="J46" s="411">
        <f t="shared" si="0"/>
        <v>197.42015268372342</v>
      </c>
      <c r="K46" s="412">
        <f t="shared" si="1"/>
        <v>3948.4030536744685</v>
      </c>
      <c r="L46" s="134"/>
    </row>
    <row r="47" spans="2:12" ht="25.5" x14ac:dyDescent="0.2">
      <c r="B47" s="133"/>
      <c r="C47" s="405" t="s">
        <v>289</v>
      </c>
      <c r="D47" s="406" t="s">
        <v>290</v>
      </c>
      <c r="E47" s="407" t="s">
        <v>176</v>
      </c>
      <c r="F47" s="407" t="s">
        <v>291</v>
      </c>
      <c r="G47" s="408" t="s">
        <v>288</v>
      </c>
      <c r="H47" s="409">
        <v>20</v>
      </c>
      <c r="I47" s="410">
        <v>171.18</v>
      </c>
      <c r="J47" s="411">
        <f t="shared" si="0"/>
        <v>199.99042334240607</v>
      </c>
      <c r="K47" s="412">
        <f t="shared" si="1"/>
        <v>3999.8084668481215</v>
      </c>
      <c r="L47" s="134"/>
    </row>
    <row r="48" spans="2:12" ht="25.5" x14ac:dyDescent="0.2">
      <c r="B48" s="133"/>
      <c r="C48" s="405" t="s">
        <v>292</v>
      </c>
      <c r="D48" s="406" t="s">
        <v>293</v>
      </c>
      <c r="E48" s="407" t="s">
        <v>176</v>
      </c>
      <c r="F48" s="407" t="s">
        <v>294</v>
      </c>
      <c r="G48" s="408" t="s">
        <v>288</v>
      </c>
      <c r="H48" s="409">
        <v>20</v>
      </c>
      <c r="I48" s="410">
        <v>168.98</v>
      </c>
      <c r="J48" s="411">
        <f t="shared" si="0"/>
        <v>197.42015268372342</v>
      </c>
      <c r="K48" s="412">
        <f t="shared" si="1"/>
        <v>3948.4030536744685</v>
      </c>
      <c r="L48" s="134"/>
    </row>
    <row r="49" spans="2:12" x14ac:dyDescent="0.2">
      <c r="B49" s="133"/>
      <c r="C49" s="405" t="s">
        <v>295</v>
      </c>
      <c r="D49" s="406" t="s">
        <v>296</v>
      </c>
      <c r="E49" s="407" t="s">
        <v>176</v>
      </c>
      <c r="F49" s="407" t="s">
        <v>297</v>
      </c>
      <c r="G49" s="408" t="s">
        <v>190</v>
      </c>
      <c r="H49" s="409">
        <v>400</v>
      </c>
      <c r="I49" s="410">
        <v>1.69</v>
      </c>
      <c r="J49" s="411">
        <f t="shared" si="0"/>
        <v>1.9744351878062054</v>
      </c>
      <c r="K49" s="412">
        <f t="shared" si="1"/>
        <v>789.77407512248215</v>
      </c>
      <c r="L49" s="134"/>
    </row>
    <row r="50" spans="2:12" x14ac:dyDescent="0.2">
      <c r="B50" s="133"/>
      <c r="C50" s="405" t="s">
        <v>298</v>
      </c>
      <c r="D50" s="406" t="s">
        <v>299</v>
      </c>
      <c r="E50" s="407" t="s">
        <v>176</v>
      </c>
      <c r="F50" s="407" t="s">
        <v>300</v>
      </c>
      <c r="G50" s="408" t="s">
        <v>190</v>
      </c>
      <c r="H50" s="409">
        <v>200</v>
      </c>
      <c r="I50" s="410">
        <v>1.02</v>
      </c>
      <c r="J50" s="411">
        <f t="shared" si="0"/>
        <v>1.1916709417528577</v>
      </c>
      <c r="K50" s="412">
        <f t="shared" si="1"/>
        <v>238.33418835057154</v>
      </c>
      <c r="L50" s="134"/>
    </row>
    <row r="51" spans="2:12" x14ac:dyDescent="0.2">
      <c r="B51" s="133"/>
      <c r="C51" s="405" t="s">
        <v>301</v>
      </c>
      <c r="D51" s="406" t="s">
        <v>302</v>
      </c>
      <c r="E51" s="407" t="s">
        <v>176</v>
      </c>
      <c r="F51" s="407" t="s">
        <v>303</v>
      </c>
      <c r="G51" s="408" t="s">
        <v>178</v>
      </c>
      <c r="H51" s="409">
        <v>100</v>
      </c>
      <c r="I51" s="410">
        <v>0.62</v>
      </c>
      <c r="J51" s="411">
        <f t="shared" si="0"/>
        <v>0.72434900381056067</v>
      </c>
      <c r="K51" s="412">
        <f t="shared" si="1"/>
        <v>72.434900381056067</v>
      </c>
      <c r="L51" s="134"/>
    </row>
    <row r="52" spans="2:12" x14ac:dyDescent="0.2">
      <c r="B52" s="133"/>
      <c r="C52" s="405" t="s">
        <v>304</v>
      </c>
      <c r="D52" s="406" t="s">
        <v>305</v>
      </c>
      <c r="E52" s="407" t="s">
        <v>176</v>
      </c>
      <c r="F52" s="407" t="s">
        <v>306</v>
      </c>
      <c r="G52" s="408" t="s">
        <v>178</v>
      </c>
      <c r="H52" s="409">
        <v>50</v>
      </c>
      <c r="I52" s="410">
        <v>40.799999999999997</v>
      </c>
      <c r="J52" s="411">
        <f t="shared" si="0"/>
        <v>47.666837670114312</v>
      </c>
      <c r="K52" s="412">
        <f t="shared" si="1"/>
        <v>2383.3418835057155</v>
      </c>
      <c r="L52" s="134"/>
    </row>
    <row r="53" spans="2:12" x14ac:dyDescent="0.2">
      <c r="B53" s="133"/>
      <c r="C53" s="405" t="s">
        <v>307</v>
      </c>
      <c r="D53" s="406" t="s">
        <v>308</v>
      </c>
      <c r="E53" s="407" t="s">
        <v>176</v>
      </c>
      <c r="F53" s="407" t="s">
        <v>309</v>
      </c>
      <c r="G53" s="408" t="s">
        <v>178</v>
      </c>
      <c r="H53" s="409">
        <v>10</v>
      </c>
      <c r="I53" s="410">
        <v>49.3</v>
      </c>
      <c r="J53" s="411">
        <f t="shared" si="0"/>
        <v>57.597428851388123</v>
      </c>
      <c r="K53" s="412">
        <f t="shared" si="1"/>
        <v>575.97428851388122</v>
      </c>
      <c r="L53" s="134"/>
    </row>
    <row r="54" spans="2:12" x14ac:dyDescent="0.2">
      <c r="B54" s="133"/>
      <c r="C54" s="405" t="s">
        <v>310</v>
      </c>
      <c r="D54" s="406" t="s">
        <v>311</v>
      </c>
      <c r="E54" s="407" t="s">
        <v>176</v>
      </c>
      <c r="F54" s="407" t="s">
        <v>312</v>
      </c>
      <c r="G54" s="408" t="s">
        <v>178</v>
      </c>
      <c r="H54" s="409">
        <v>10</v>
      </c>
      <c r="I54" s="410">
        <v>343.61</v>
      </c>
      <c r="J54" s="411">
        <f t="shared" si="0"/>
        <v>401.44122774088186</v>
      </c>
      <c r="K54" s="412">
        <f t="shared" si="1"/>
        <v>4014.4122774088187</v>
      </c>
      <c r="L54" s="134"/>
    </row>
    <row r="55" spans="2:12" x14ac:dyDescent="0.2">
      <c r="B55" s="133"/>
      <c r="C55" s="405" t="s">
        <v>313</v>
      </c>
      <c r="D55" s="406" t="s">
        <v>314</v>
      </c>
      <c r="E55" s="407" t="s">
        <v>176</v>
      </c>
      <c r="F55" s="407" t="s">
        <v>315</v>
      </c>
      <c r="G55" s="408" t="s">
        <v>178</v>
      </c>
      <c r="H55" s="409">
        <v>10</v>
      </c>
      <c r="I55" s="410">
        <v>183.83</v>
      </c>
      <c r="J55" s="411">
        <f t="shared" si="0"/>
        <v>214.76947962983124</v>
      </c>
      <c r="K55" s="412">
        <f t="shared" si="1"/>
        <v>2147.6947962983122</v>
      </c>
      <c r="L55" s="134"/>
    </row>
    <row r="56" spans="2:12" ht="25.5" x14ac:dyDescent="0.2">
      <c r="B56" s="133"/>
      <c r="C56" s="405" t="s">
        <v>316</v>
      </c>
      <c r="D56" s="406" t="s">
        <v>317</v>
      </c>
      <c r="E56" s="407" t="s">
        <v>176</v>
      </c>
      <c r="F56" s="407" t="s">
        <v>318</v>
      </c>
      <c r="G56" s="408" t="s">
        <v>178</v>
      </c>
      <c r="H56" s="409">
        <v>5</v>
      </c>
      <c r="I56" s="410">
        <v>578.33000000000004</v>
      </c>
      <c r="J56" s="411">
        <f t="shared" si="0"/>
        <v>675.6657409254218</v>
      </c>
      <c r="K56" s="412">
        <f t="shared" si="1"/>
        <v>3378.3287046271089</v>
      </c>
      <c r="L56" s="134"/>
    </row>
    <row r="57" spans="2:12" ht="38.25" x14ac:dyDescent="0.2">
      <c r="B57" s="133"/>
      <c r="C57" s="405" t="s">
        <v>319</v>
      </c>
      <c r="D57" s="406" t="s">
        <v>320</v>
      </c>
      <c r="E57" s="407" t="s">
        <v>176</v>
      </c>
      <c r="F57" s="407" t="s">
        <v>321</v>
      </c>
      <c r="G57" s="408" t="s">
        <v>178</v>
      </c>
      <c r="H57" s="409">
        <v>5</v>
      </c>
      <c r="I57" s="410">
        <v>670.85</v>
      </c>
      <c r="J57" s="411">
        <f t="shared" si="0"/>
        <v>783.7573051714752</v>
      </c>
      <c r="K57" s="412">
        <f t="shared" si="1"/>
        <v>3918.7865258573761</v>
      </c>
      <c r="L57" s="134"/>
    </row>
    <row r="58" spans="2:12" ht="25.5" x14ac:dyDescent="0.2">
      <c r="B58" s="133"/>
      <c r="C58" s="405" t="s">
        <v>322</v>
      </c>
      <c r="D58" s="406" t="s">
        <v>323</v>
      </c>
      <c r="E58" s="407" t="s">
        <v>176</v>
      </c>
      <c r="F58" s="407" t="s">
        <v>324</v>
      </c>
      <c r="G58" s="408" t="s">
        <v>178</v>
      </c>
      <c r="H58" s="409">
        <v>10</v>
      </c>
      <c r="I58" s="410">
        <v>289.63</v>
      </c>
      <c r="J58" s="411">
        <f t="shared" si="0"/>
        <v>338.37613221556882</v>
      </c>
      <c r="K58" s="412">
        <f t="shared" si="1"/>
        <v>3383.761322155688</v>
      </c>
      <c r="L58" s="134"/>
    </row>
    <row r="59" spans="2:12" ht="51" x14ac:dyDescent="0.2">
      <c r="B59" s="133"/>
      <c r="C59" s="405" t="s">
        <v>325</v>
      </c>
      <c r="D59" s="406" t="s">
        <v>326</v>
      </c>
      <c r="E59" s="407" t="s">
        <v>176</v>
      </c>
      <c r="F59" s="407" t="s">
        <v>327</v>
      </c>
      <c r="G59" s="408" t="s">
        <v>328</v>
      </c>
      <c r="H59" s="409">
        <v>10</v>
      </c>
      <c r="I59" s="410">
        <v>373.93</v>
      </c>
      <c r="J59" s="411">
        <f t="shared" si="0"/>
        <v>436.86423063690796</v>
      </c>
      <c r="K59" s="412">
        <f t="shared" si="1"/>
        <v>4368.64230636908</v>
      </c>
      <c r="L59" s="134"/>
    </row>
    <row r="60" spans="2:12" x14ac:dyDescent="0.2">
      <c r="B60" s="133"/>
      <c r="C60" s="405" t="s">
        <v>329</v>
      </c>
      <c r="D60" s="406" t="s">
        <v>330</v>
      </c>
      <c r="E60" s="407" t="s">
        <v>176</v>
      </c>
      <c r="F60" s="407" t="s">
        <v>331</v>
      </c>
      <c r="G60" s="408" t="s">
        <v>178</v>
      </c>
      <c r="H60" s="409">
        <v>20</v>
      </c>
      <c r="I60" s="410">
        <v>27.6</v>
      </c>
      <c r="J60" s="411">
        <f t="shared" si="0"/>
        <v>32.245213718018505</v>
      </c>
      <c r="K60" s="412">
        <f t="shared" si="1"/>
        <v>644.9042743603701</v>
      </c>
      <c r="L60" s="134"/>
    </row>
    <row r="61" spans="2:12" x14ac:dyDescent="0.2">
      <c r="B61" s="133"/>
      <c r="C61" s="405" t="s">
        <v>332</v>
      </c>
      <c r="D61" s="406" t="s">
        <v>333</v>
      </c>
      <c r="E61" s="407" t="s">
        <v>176</v>
      </c>
      <c r="F61" s="407" t="s">
        <v>334</v>
      </c>
      <c r="G61" s="408" t="s">
        <v>178</v>
      </c>
      <c r="H61" s="409">
        <v>10000</v>
      </c>
      <c r="I61" s="410">
        <v>0.2</v>
      </c>
      <c r="J61" s="411">
        <f t="shared" si="0"/>
        <v>0.2336609689711486</v>
      </c>
      <c r="K61" s="412">
        <f t="shared" si="1"/>
        <v>2336.6096897114862</v>
      </c>
      <c r="L61" s="134"/>
    </row>
    <row r="62" spans="2:12" x14ac:dyDescent="0.2">
      <c r="B62" s="133"/>
      <c r="C62" s="405" t="s">
        <v>335</v>
      </c>
      <c r="D62" s="406" t="s">
        <v>336</v>
      </c>
      <c r="E62" s="407" t="s">
        <v>176</v>
      </c>
      <c r="F62" s="407" t="s">
        <v>337</v>
      </c>
      <c r="G62" s="408" t="s">
        <v>178</v>
      </c>
      <c r="H62" s="409">
        <v>10000</v>
      </c>
      <c r="I62" s="410">
        <v>0.39</v>
      </c>
      <c r="J62" s="411">
        <f t="shared" si="0"/>
        <v>0.45563888949373976</v>
      </c>
      <c r="K62" s="412">
        <f t="shared" si="1"/>
        <v>4556.3888949373977</v>
      </c>
      <c r="L62" s="134"/>
    </row>
    <row r="63" spans="2:12" ht="25.5" x14ac:dyDescent="0.2">
      <c r="B63" s="133"/>
      <c r="C63" s="405" t="s">
        <v>338</v>
      </c>
      <c r="D63" s="406" t="s">
        <v>339</v>
      </c>
      <c r="E63" s="407" t="s">
        <v>176</v>
      </c>
      <c r="F63" s="407" t="s">
        <v>340</v>
      </c>
      <c r="G63" s="408" t="s">
        <v>178</v>
      </c>
      <c r="H63" s="409">
        <v>50</v>
      </c>
      <c r="I63" s="410">
        <v>0.54</v>
      </c>
      <c r="J63" s="411">
        <f t="shared" si="0"/>
        <v>0.63088461622210124</v>
      </c>
      <c r="K63" s="412">
        <f t="shared" si="1"/>
        <v>31.544230811105063</v>
      </c>
      <c r="L63" s="134"/>
    </row>
    <row r="64" spans="2:12" ht="25.5" x14ac:dyDescent="0.2">
      <c r="B64" s="133"/>
      <c r="C64" s="405" t="s">
        <v>341</v>
      </c>
      <c r="D64" s="406" t="s">
        <v>342</v>
      </c>
      <c r="E64" s="407" t="s">
        <v>176</v>
      </c>
      <c r="F64" s="407" t="s">
        <v>343</v>
      </c>
      <c r="G64" s="408" t="s">
        <v>178</v>
      </c>
      <c r="H64" s="409">
        <v>50</v>
      </c>
      <c r="I64" s="410">
        <v>1.1399999999999999</v>
      </c>
      <c r="J64" s="411">
        <f t="shared" si="0"/>
        <v>1.3318675231355468</v>
      </c>
      <c r="K64" s="412">
        <f t="shared" si="1"/>
        <v>66.593376156777339</v>
      </c>
      <c r="L64" s="134"/>
    </row>
    <row r="65" spans="2:12" ht="25.5" x14ac:dyDescent="0.2">
      <c r="B65" s="133"/>
      <c r="C65" s="405" t="s">
        <v>344</v>
      </c>
      <c r="D65" s="406" t="s">
        <v>345</v>
      </c>
      <c r="E65" s="407" t="s">
        <v>176</v>
      </c>
      <c r="F65" s="407" t="s">
        <v>346</v>
      </c>
      <c r="G65" s="408" t="s">
        <v>178</v>
      </c>
      <c r="H65" s="409">
        <v>50</v>
      </c>
      <c r="I65" s="410">
        <v>4.07</v>
      </c>
      <c r="J65" s="411">
        <f t="shared" si="0"/>
        <v>4.755000718562874</v>
      </c>
      <c r="K65" s="412">
        <f t="shared" si="1"/>
        <v>237.75003592814369</v>
      </c>
      <c r="L65" s="134"/>
    </row>
    <row r="66" spans="2:12" ht="25.5" x14ac:dyDescent="0.2">
      <c r="B66" s="133"/>
      <c r="C66" s="405" t="s">
        <v>347</v>
      </c>
      <c r="D66" s="406" t="s">
        <v>348</v>
      </c>
      <c r="E66" s="407" t="s">
        <v>176</v>
      </c>
      <c r="F66" s="407" t="s">
        <v>349</v>
      </c>
      <c r="G66" s="408" t="s">
        <v>178</v>
      </c>
      <c r="H66" s="409">
        <v>50</v>
      </c>
      <c r="I66" s="410">
        <v>6.84</v>
      </c>
      <c r="J66" s="411">
        <f t="shared" si="0"/>
        <v>7.9912051388132816</v>
      </c>
      <c r="K66" s="412">
        <f t="shared" si="1"/>
        <v>399.56025694066409</v>
      </c>
      <c r="L66" s="134"/>
    </row>
    <row r="67" spans="2:12" ht="25.5" x14ac:dyDescent="0.2">
      <c r="B67" s="133"/>
      <c r="C67" s="405" t="s">
        <v>350</v>
      </c>
      <c r="D67" s="406" t="s">
        <v>351</v>
      </c>
      <c r="E67" s="407" t="s">
        <v>176</v>
      </c>
      <c r="F67" s="407" t="s">
        <v>352</v>
      </c>
      <c r="G67" s="408" t="s">
        <v>178</v>
      </c>
      <c r="H67" s="409">
        <v>50</v>
      </c>
      <c r="I67" s="410">
        <v>5.27</v>
      </c>
      <c r="J67" s="411">
        <f t="shared" si="0"/>
        <v>6.1569665323897649</v>
      </c>
      <c r="K67" s="412">
        <f t="shared" si="1"/>
        <v>307.84832661948826</v>
      </c>
      <c r="L67" s="134"/>
    </row>
    <row r="68" spans="2:12" ht="25.5" x14ac:dyDescent="0.2">
      <c r="B68" s="133"/>
      <c r="C68" s="405" t="s">
        <v>353</v>
      </c>
      <c r="D68" s="406" t="s">
        <v>354</v>
      </c>
      <c r="E68" s="407" t="s">
        <v>176</v>
      </c>
      <c r="F68" s="407" t="s">
        <v>355</v>
      </c>
      <c r="G68" s="408" t="s">
        <v>178</v>
      </c>
      <c r="H68" s="409">
        <v>50</v>
      </c>
      <c r="I68" s="410">
        <v>6.68</v>
      </c>
      <c r="J68" s="411">
        <f t="shared" si="0"/>
        <v>7.8042763636363626</v>
      </c>
      <c r="K68" s="412">
        <f t="shared" si="1"/>
        <v>390.21381818181811</v>
      </c>
      <c r="L68" s="134"/>
    </row>
    <row r="69" spans="2:12" ht="25.5" x14ac:dyDescent="0.2">
      <c r="B69" s="133"/>
      <c r="C69" s="405" t="s">
        <v>356</v>
      </c>
      <c r="D69" s="406" t="s">
        <v>357</v>
      </c>
      <c r="E69" s="407" t="s">
        <v>176</v>
      </c>
      <c r="F69" s="407" t="s">
        <v>358</v>
      </c>
      <c r="G69" s="408" t="s">
        <v>178</v>
      </c>
      <c r="H69" s="409">
        <v>50</v>
      </c>
      <c r="I69" s="410">
        <v>11.38</v>
      </c>
      <c r="J69" s="411">
        <f t="shared" si="0"/>
        <v>13.295309134458355</v>
      </c>
      <c r="K69" s="412">
        <f t="shared" si="1"/>
        <v>664.76545672291775</v>
      </c>
      <c r="L69" s="134"/>
    </row>
    <row r="70" spans="2:12" ht="25.5" x14ac:dyDescent="0.2">
      <c r="B70" s="133"/>
      <c r="C70" s="405" t="s">
        <v>359</v>
      </c>
      <c r="D70" s="406" t="s">
        <v>360</v>
      </c>
      <c r="E70" s="407" t="s">
        <v>176</v>
      </c>
      <c r="F70" s="407" t="s">
        <v>361</v>
      </c>
      <c r="G70" s="408" t="s">
        <v>178</v>
      </c>
      <c r="H70" s="409">
        <v>30</v>
      </c>
      <c r="I70" s="410">
        <v>25.15</v>
      </c>
      <c r="J70" s="411">
        <f t="shared" si="0"/>
        <v>29.382866848121932</v>
      </c>
      <c r="K70" s="412">
        <f t="shared" si="1"/>
        <v>881.48600544365797</v>
      </c>
      <c r="L70" s="134"/>
    </row>
    <row r="71" spans="2:12" ht="25.5" x14ac:dyDescent="0.2">
      <c r="B71" s="133"/>
      <c r="C71" s="405" t="s">
        <v>362</v>
      </c>
      <c r="D71" s="406" t="s">
        <v>363</v>
      </c>
      <c r="E71" s="407" t="s">
        <v>176</v>
      </c>
      <c r="F71" s="407" t="s">
        <v>364</v>
      </c>
      <c r="G71" s="408" t="s">
        <v>178</v>
      </c>
      <c r="H71" s="409">
        <v>25</v>
      </c>
      <c r="I71" s="410">
        <v>3</v>
      </c>
      <c r="J71" s="411">
        <f t="shared" ref="J71:J134" si="2">I71*(1+$D$4)</f>
        <v>3.504914534567229</v>
      </c>
      <c r="K71" s="412">
        <f t="shared" si="1"/>
        <v>87.622863364180731</v>
      </c>
      <c r="L71" s="134"/>
    </row>
    <row r="72" spans="2:12" ht="25.5" x14ac:dyDescent="0.2">
      <c r="B72" s="133"/>
      <c r="C72" s="405" t="s">
        <v>365</v>
      </c>
      <c r="D72" s="406" t="s">
        <v>366</v>
      </c>
      <c r="E72" s="407" t="s">
        <v>176</v>
      </c>
      <c r="F72" s="407" t="s">
        <v>367</v>
      </c>
      <c r="G72" s="408" t="s">
        <v>368</v>
      </c>
      <c r="H72" s="409">
        <v>200</v>
      </c>
      <c r="I72" s="410">
        <v>10.52</v>
      </c>
      <c r="J72" s="411">
        <f t="shared" si="2"/>
        <v>12.290566967882414</v>
      </c>
      <c r="K72" s="412">
        <f t="shared" ref="K72:K135" si="3">H72*J72</f>
        <v>2458.1133935764828</v>
      </c>
      <c r="L72" s="134"/>
    </row>
    <row r="73" spans="2:12" ht="25.5" x14ac:dyDescent="0.2">
      <c r="B73" s="133"/>
      <c r="C73" s="405" t="s">
        <v>369</v>
      </c>
      <c r="D73" s="406" t="s">
        <v>370</v>
      </c>
      <c r="E73" s="407" t="s">
        <v>176</v>
      </c>
      <c r="F73" s="407" t="s">
        <v>371</v>
      </c>
      <c r="G73" s="408" t="s">
        <v>368</v>
      </c>
      <c r="H73" s="409">
        <v>200</v>
      </c>
      <c r="I73" s="410">
        <v>16.21</v>
      </c>
      <c r="J73" s="411">
        <f t="shared" si="2"/>
        <v>18.938221535111595</v>
      </c>
      <c r="K73" s="412">
        <f t="shared" si="3"/>
        <v>3787.644307022319</v>
      </c>
      <c r="L73" s="134"/>
    </row>
    <row r="74" spans="2:12" ht="25.5" x14ac:dyDescent="0.2">
      <c r="B74" s="133"/>
      <c r="C74" s="405" t="s">
        <v>372</v>
      </c>
      <c r="D74" s="406" t="s">
        <v>373</v>
      </c>
      <c r="E74" s="407" t="s">
        <v>176</v>
      </c>
      <c r="F74" s="407" t="s">
        <v>374</v>
      </c>
      <c r="G74" s="408" t="s">
        <v>368</v>
      </c>
      <c r="H74" s="409">
        <v>10000</v>
      </c>
      <c r="I74" s="410">
        <v>2.46</v>
      </c>
      <c r="J74" s="411">
        <f t="shared" si="2"/>
        <v>2.8740299183451277</v>
      </c>
      <c r="K74" s="412">
        <f t="shared" si="3"/>
        <v>28740.299183451276</v>
      </c>
      <c r="L74" s="134"/>
    </row>
    <row r="75" spans="2:12" ht="25.5" x14ac:dyDescent="0.2">
      <c r="B75" s="133"/>
      <c r="C75" s="405" t="s">
        <v>375</v>
      </c>
      <c r="D75" s="406" t="s">
        <v>376</v>
      </c>
      <c r="E75" s="407" t="s">
        <v>176</v>
      </c>
      <c r="F75" s="407" t="s">
        <v>377</v>
      </c>
      <c r="G75" s="408" t="s">
        <v>368</v>
      </c>
      <c r="H75" s="409">
        <v>500</v>
      </c>
      <c r="I75" s="410">
        <v>26.01</v>
      </c>
      <c r="J75" s="411">
        <f t="shared" si="2"/>
        <v>30.387609014697876</v>
      </c>
      <c r="K75" s="412">
        <f t="shared" si="3"/>
        <v>15193.804507348937</v>
      </c>
      <c r="L75" s="134"/>
    </row>
    <row r="76" spans="2:12" ht="25.5" x14ac:dyDescent="0.2">
      <c r="B76" s="133"/>
      <c r="C76" s="405" t="s">
        <v>378</v>
      </c>
      <c r="D76" s="406" t="s">
        <v>379</v>
      </c>
      <c r="E76" s="407" t="s">
        <v>176</v>
      </c>
      <c r="F76" s="407" t="s">
        <v>380</v>
      </c>
      <c r="G76" s="408" t="s">
        <v>368</v>
      </c>
      <c r="H76" s="409">
        <v>5000</v>
      </c>
      <c r="I76" s="410">
        <v>4.4000000000000004</v>
      </c>
      <c r="J76" s="411">
        <f t="shared" si="2"/>
        <v>5.140541317365269</v>
      </c>
      <c r="K76" s="412">
        <f t="shared" si="3"/>
        <v>25702.706586826345</v>
      </c>
      <c r="L76" s="134"/>
    </row>
    <row r="77" spans="2:12" ht="25.5" x14ac:dyDescent="0.2">
      <c r="B77" s="133"/>
      <c r="C77" s="405" t="s">
        <v>381</v>
      </c>
      <c r="D77" s="406" t="s">
        <v>382</v>
      </c>
      <c r="E77" s="407" t="s">
        <v>176</v>
      </c>
      <c r="F77" s="407" t="s">
        <v>383</v>
      </c>
      <c r="G77" s="408" t="s">
        <v>368</v>
      </c>
      <c r="H77" s="409">
        <v>3000</v>
      </c>
      <c r="I77" s="410">
        <v>6.15</v>
      </c>
      <c r="J77" s="411">
        <f t="shared" si="2"/>
        <v>7.1850747958628194</v>
      </c>
      <c r="K77" s="412">
        <f t="shared" si="3"/>
        <v>21555.22438758846</v>
      </c>
      <c r="L77" s="134"/>
    </row>
    <row r="78" spans="2:12" ht="38.25" x14ac:dyDescent="0.2">
      <c r="B78" s="133"/>
      <c r="C78" s="405" t="s">
        <v>384</v>
      </c>
      <c r="D78" s="406" t="s">
        <v>385</v>
      </c>
      <c r="E78" s="407" t="s">
        <v>176</v>
      </c>
      <c r="F78" s="407" t="s">
        <v>386</v>
      </c>
      <c r="G78" s="408" t="s">
        <v>368</v>
      </c>
      <c r="H78" s="409">
        <v>700</v>
      </c>
      <c r="I78" s="410">
        <v>11.47</v>
      </c>
      <c r="J78" s="411">
        <f t="shared" si="2"/>
        <v>13.400456570495372</v>
      </c>
      <c r="K78" s="412">
        <f t="shared" si="3"/>
        <v>9380.3195993467598</v>
      </c>
      <c r="L78" s="134"/>
    </row>
    <row r="79" spans="2:12" ht="38.25" x14ac:dyDescent="0.2">
      <c r="B79" s="133"/>
      <c r="C79" s="405" t="s">
        <v>387</v>
      </c>
      <c r="D79" s="406" t="s">
        <v>388</v>
      </c>
      <c r="E79" s="407" t="s">
        <v>176</v>
      </c>
      <c r="F79" s="407" t="s">
        <v>389</v>
      </c>
      <c r="G79" s="408" t="s">
        <v>368</v>
      </c>
      <c r="H79" s="409">
        <v>100</v>
      </c>
      <c r="I79" s="410">
        <v>17.59</v>
      </c>
      <c r="J79" s="411">
        <f t="shared" si="2"/>
        <v>20.550482221012519</v>
      </c>
      <c r="K79" s="412">
        <f t="shared" si="3"/>
        <v>2055.0482221012521</v>
      </c>
      <c r="L79" s="134"/>
    </row>
    <row r="80" spans="2:12" ht="38.25" x14ac:dyDescent="0.2">
      <c r="B80" s="133"/>
      <c r="C80" s="405" t="s">
        <v>390</v>
      </c>
      <c r="D80" s="406" t="s">
        <v>391</v>
      </c>
      <c r="E80" s="407" t="s">
        <v>176</v>
      </c>
      <c r="F80" s="407" t="s">
        <v>392</v>
      </c>
      <c r="G80" s="408" t="s">
        <v>368</v>
      </c>
      <c r="H80" s="409">
        <v>100</v>
      </c>
      <c r="I80" s="410">
        <v>26.78</v>
      </c>
      <c r="J80" s="411">
        <f t="shared" si="2"/>
        <v>31.287203745236798</v>
      </c>
      <c r="K80" s="412">
        <f t="shared" si="3"/>
        <v>3128.7203745236798</v>
      </c>
      <c r="L80" s="134"/>
    </row>
    <row r="81" spans="2:12" ht="38.25" x14ac:dyDescent="0.2">
      <c r="B81" s="133"/>
      <c r="C81" s="405" t="s">
        <v>393</v>
      </c>
      <c r="D81" s="406" t="s">
        <v>394</v>
      </c>
      <c r="E81" s="407" t="s">
        <v>176</v>
      </c>
      <c r="F81" s="407" t="s">
        <v>395</v>
      </c>
      <c r="G81" s="408" t="s">
        <v>368</v>
      </c>
      <c r="H81" s="409">
        <v>100</v>
      </c>
      <c r="I81" s="410">
        <v>36.92</v>
      </c>
      <c r="J81" s="411">
        <f t="shared" si="2"/>
        <v>43.133814872074034</v>
      </c>
      <c r="K81" s="412">
        <f t="shared" si="3"/>
        <v>4313.3814872074036</v>
      </c>
      <c r="L81" s="134"/>
    </row>
    <row r="82" spans="2:12" ht="38.25" x14ac:dyDescent="0.2">
      <c r="B82" s="133"/>
      <c r="C82" s="405" t="s">
        <v>396</v>
      </c>
      <c r="D82" s="406" t="s">
        <v>397</v>
      </c>
      <c r="E82" s="407" t="s">
        <v>176</v>
      </c>
      <c r="F82" s="407" t="s">
        <v>398</v>
      </c>
      <c r="G82" s="408" t="s">
        <v>368</v>
      </c>
      <c r="H82" s="409">
        <v>100</v>
      </c>
      <c r="I82" s="410">
        <v>52.62</v>
      </c>
      <c r="J82" s="411">
        <f t="shared" si="2"/>
        <v>61.476200936309191</v>
      </c>
      <c r="K82" s="412">
        <f t="shared" si="3"/>
        <v>6147.6200936309187</v>
      </c>
      <c r="L82" s="134"/>
    </row>
    <row r="83" spans="2:12" ht="38.25" x14ac:dyDescent="0.2">
      <c r="B83" s="133"/>
      <c r="C83" s="405" t="s">
        <v>399</v>
      </c>
      <c r="D83" s="406" t="s">
        <v>400</v>
      </c>
      <c r="E83" s="407" t="s">
        <v>176</v>
      </c>
      <c r="F83" s="407" t="s">
        <v>401</v>
      </c>
      <c r="G83" s="408" t="s">
        <v>368</v>
      </c>
      <c r="H83" s="409">
        <v>50</v>
      </c>
      <c r="I83" s="410">
        <v>72.89</v>
      </c>
      <c r="J83" s="411">
        <f t="shared" si="2"/>
        <v>85.157740141535101</v>
      </c>
      <c r="K83" s="412">
        <f t="shared" si="3"/>
        <v>4257.8870070767553</v>
      </c>
      <c r="L83" s="134"/>
    </row>
    <row r="84" spans="2:12" ht="38.25" x14ac:dyDescent="0.2">
      <c r="B84" s="133"/>
      <c r="C84" s="405" t="s">
        <v>402</v>
      </c>
      <c r="D84" s="406" t="s">
        <v>403</v>
      </c>
      <c r="E84" s="407" t="s">
        <v>176</v>
      </c>
      <c r="F84" s="407" t="s">
        <v>404</v>
      </c>
      <c r="G84" s="408" t="s">
        <v>368</v>
      </c>
      <c r="H84" s="409">
        <v>50</v>
      </c>
      <c r="I84" s="410">
        <v>96.83</v>
      </c>
      <c r="J84" s="411">
        <f t="shared" si="2"/>
        <v>113.12695812738158</v>
      </c>
      <c r="K84" s="412">
        <f t="shared" si="3"/>
        <v>5656.3479063690793</v>
      </c>
      <c r="L84" s="134"/>
    </row>
    <row r="85" spans="2:12" x14ac:dyDescent="0.2">
      <c r="B85" s="133"/>
      <c r="C85" s="405" t="s">
        <v>405</v>
      </c>
      <c r="D85" s="406" t="s">
        <v>406</v>
      </c>
      <c r="E85" s="407" t="s">
        <v>176</v>
      </c>
      <c r="F85" s="407" t="s">
        <v>407</v>
      </c>
      <c r="G85" s="408" t="s">
        <v>368</v>
      </c>
      <c r="H85" s="409">
        <v>500</v>
      </c>
      <c r="I85" s="410">
        <v>5.19</v>
      </c>
      <c r="J85" s="411">
        <f t="shared" si="2"/>
        <v>6.0635021448013067</v>
      </c>
      <c r="K85" s="412">
        <f t="shared" si="3"/>
        <v>3031.7510724006534</v>
      </c>
      <c r="L85" s="134"/>
    </row>
    <row r="86" spans="2:12" ht="38.25" x14ac:dyDescent="0.2">
      <c r="B86" s="133"/>
      <c r="C86" s="405" t="s">
        <v>408</v>
      </c>
      <c r="D86" s="406" t="s">
        <v>409</v>
      </c>
      <c r="E86" s="407" t="s">
        <v>176</v>
      </c>
      <c r="F86" s="407" t="s">
        <v>410</v>
      </c>
      <c r="G86" s="408" t="s">
        <v>178</v>
      </c>
      <c r="H86" s="409">
        <v>20</v>
      </c>
      <c r="I86" s="410">
        <v>18.899999999999999</v>
      </c>
      <c r="J86" s="411">
        <f t="shared" si="2"/>
        <v>22.080961567773539</v>
      </c>
      <c r="K86" s="412">
        <f t="shared" si="3"/>
        <v>441.61923135547079</v>
      </c>
      <c r="L86" s="134"/>
    </row>
    <row r="87" spans="2:12" ht="25.5" x14ac:dyDescent="0.2">
      <c r="B87" s="133"/>
      <c r="C87" s="405" t="s">
        <v>411</v>
      </c>
      <c r="D87" s="406" t="s">
        <v>412</v>
      </c>
      <c r="E87" s="407" t="s">
        <v>176</v>
      </c>
      <c r="F87" s="407" t="s">
        <v>413</v>
      </c>
      <c r="G87" s="408" t="s">
        <v>178</v>
      </c>
      <c r="H87" s="409">
        <v>15</v>
      </c>
      <c r="I87" s="410">
        <v>41.53</v>
      </c>
      <c r="J87" s="411">
        <f t="shared" si="2"/>
        <v>48.519700206859007</v>
      </c>
      <c r="K87" s="412">
        <f t="shared" si="3"/>
        <v>727.79550310288505</v>
      </c>
      <c r="L87" s="134"/>
    </row>
    <row r="88" spans="2:12" ht="25.5" x14ac:dyDescent="0.2">
      <c r="B88" s="133"/>
      <c r="C88" s="405" t="s">
        <v>414</v>
      </c>
      <c r="D88" s="406" t="s">
        <v>415</v>
      </c>
      <c r="E88" s="407" t="s">
        <v>176</v>
      </c>
      <c r="F88" s="407" t="s">
        <v>416</v>
      </c>
      <c r="G88" s="408" t="s">
        <v>178</v>
      </c>
      <c r="H88" s="409">
        <v>20</v>
      </c>
      <c r="I88" s="410">
        <v>52.89</v>
      </c>
      <c r="J88" s="411">
        <f t="shared" si="2"/>
        <v>61.791643244420243</v>
      </c>
      <c r="K88" s="412">
        <f t="shared" si="3"/>
        <v>1235.8328648884049</v>
      </c>
      <c r="L88" s="134"/>
    </row>
    <row r="89" spans="2:12" ht="25.5" x14ac:dyDescent="0.2">
      <c r="B89" s="133"/>
      <c r="C89" s="405" t="s">
        <v>417</v>
      </c>
      <c r="D89" s="406" t="s">
        <v>418</v>
      </c>
      <c r="E89" s="407" t="s">
        <v>176</v>
      </c>
      <c r="F89" s="407" t="s">
        <v>419</v>
      </c>
      <c r="G89" s="408" t="s">
        <v>178</v>
      </c>
      <c r="H89" s="409">
        <v>50</v>
      </c>
      <c r="I89" s="410">
        <v>54.4</v>
      </c>
      <c r="J89" s="411">
        <f t="shared" si="2"/>
        <v>63.555783560152413</v>
      </c>
      <c r="K89" s="412">
        <f t="shared" si="3"/>
        <v>3177.7891780076206</v>
      </c>
      <c r="L89" s="134"/>
    </row>
    <row r="90" spans="2:12" ht="25.5" x14ac:dyDescent="0.2">
      <c r="B90" s="133"/>
      <c r="C90" s="405" t="s">
        <v>420</v>
      </c>
      <c r="D90" s="406" t="s">
        <v>421</v>
      </c>
      <c r="E90" s="407" t="s">
        <v>176</v>
      </c>
      <c r="F90" s="407" t="s">
        <v>422</v>
      </c>
      <c r="G90" s="408" t="s">
        <v>178</v>
      </c>
      <c r="H90" s="409">
        <v>50</v>
      </c>
      <c r="I90" s="410">
        <v>83.31</v>
      </c>
      <c r="J90" s="411">
        <f t="shared" si="2"/>
        <v>97.331476624931952</v>
      </c>
      <c r="K90" s="412">
        <f t="shared" si="3"/>
        <v>4866.5738312465974</v>
      </c>
      <c r="L90" s="134"/>
    </row>
    <row r="91" spans="2:12" x14ac:dyDescent="0.2">
      <c r="B91" s="133"/>
      <c r="C91" s="405" t="s">
        <v>423</v>
      </c>
      <c r="D91" s="406" t="s">
        <v>424</v>
      </c>
      <c r="E91" s="407" t="s">
        <v>176</v>
      </c>
      <c r="F91" s="407" t="s">
        <v>425</v>
      </c>
      <c r="G91" s="408" t="s">
        <v>178</v>
      </c>
      <c r="H91" s="409">
        <v>100</v>
      </c>
      <c r="I91" s="410">
        <v>8.8699999999999992</v>
      </c>
      <c r="J91" s="411">
        <f t="shared" si="2"/>
        <v>10.362863973870439</v>
      </c>
      <c r="K91" s="412">
        <f t="shared" si="3"/>
        <v>1036.286397387044</v>
      </c>
      <c r="L91" s="134"/>
    </row>
    <row r="92" spans="2:12" x14ac:dyDescent="0.2">
      <c r="B92" s="133"/>
      <c r="C92" s="405" t="s">
        <v>423</v>
      </c>
      <c r="D92" s="406" t="s">
        <v>1040</v>
      </c>
      <c r="E92" s="407" t="s">
        <v>176</v>
      </c>
      <c r="F92" s="407" t="s">
        <v>1041</v>
      </c>
      <c r="G92" s="408" t="s">
        <v>178</v>
      </c>
      <c r="H92" s="409">
        <v>50</v>
      </c>
      <c r="I92" s="410">
        <v>12.76</v>
      </c>
      <c r="J92" s="411">
        <f t="shared" si="2"/>
        <v>14.90756982035928</v>
      </c>
      <c r="K92" s="412">
        <f t="shared" si="3"/>
        <v>745.37849101796394</v>
      </c>
      <c r="L92" s="134"/>
    </row>
    <row r="93" spans="2:12" ht="25.5" x14ac:dyDescent="0.2">
      <c r="B93" s="133"/>
      <c r="C93" s="405" t="s">
        <v>426</v>
      </c>
      <c r="D93" s="406" t="s">
        <v>427</v>
      </c>
      <c r="E93" s="407" t="s">
        <v>176</v>
      </c>
      <c r="F93" s="407" t="s">
        <v>428</v>
      </c>
      <c r="G93" s="408" t="s">
        <v>429</v>
      </c>
      <c r="H93" s="409">
        <v>10</v>
      </c>
      <c r="I93" s="410">
        <v>132.52000000000001</v>
      </c>
      <c r="J93" s="411">
        <f t="shared" si="2"/>
        <v>154.82375804028305</v>
      </c>
      <c r="K93" s="412">
        <f t="shared" si="3"/>
        <v>1548.2375804028306</v>
      </c>
      <c r="L93" s="134"/>
    </row>
    <row r="94" spans="2:12" ht="25.5" x14ac:dyDescent="0.2">
      <c r="B94" s="133"/>
      <c r="C94" s="405" t="s">
        <v>430</v>
      </c>
      <c r="D94" s="406" t="s">
        <v>431</v>
      </c>
      <c r="E94" s="407" t="s">
        <v>176</v>
      </c>
      <c r="F94" s="407" t="s">
        <v>432</v>
      </c>
      <c r="G94" s="408" t="s">
        <v>429</v>
      </c>
      <c r="H94" s="409">
        <v>20</v>
      </c>
      <c r="I94" s="410">
        <v>50.14</v>
      </c>
      <c r="J94" s="411">
        <f t="shared" si="2"/>
        <v>58.578804921066954</v>
      </c>
      <c r="K94" s="412">
        <f t="shared" si="3"/>
        <v>1171.5760984213391</v>
      </c>
      <c r="L94" s="134"/>
    </row>
    <row r="95" spans="2:12" x14ac:dyDescent="0.2">
      <c r="B95" s="133"/>
      <c r="C95" s="405" t="s">
        <v>433</v>
      </c>
      <c r="D95" s="406" t="s">
        <v>434</v>
      </c>
      <c r="E95" s="407" t="s">
        <v>176</v>
      </c>
      <c r="F95" s="407" t="s">
        <v>435</v>
      </c>
      <c r="G95" s="408" t="s">
        <v>178</v>
      </c>
      <c r="H95" s="409">
        <v>500</v>
      </c>
      <c r="I95" s="410">
        <v>1.1599999999999999</v>
      </c>
      <c r="J95" s="411">
        <f t="shared" si="2"/>
        <v>1.3552336200326618</v>
      </c>
      <c r="K95" s="412">
        <f t="shared" si="3"/>
        <v>677.61681001633087</v>
      </c>
      <c r="L95" s="134"/>
    </row>
    <row r="96" spans="2:12" ht="25.5" x14ac:dyDescent="0.2">
      <c r="B96" s="133"/>
      <c r="C96" s="405" t="s">
        <v>436</v>
      </c>
      <c r="D96" s="406" t="s">
        <v>437</v>
      </c>
      <c r="E96" s="407" t="s">
        <v>176</v>
      </c>
      <c r="F96" s="407" t="s">
        <v>438</v>
      </c>
      <c r="G96" s="408" t="s">
        <v>178</v>
      </c>
      <c r="H96" s="409">
        <v>50</v>
      </c>
      <c r="I96" s="410">
        <v>70.72</v>
      </c>
      <c r="J96" s="411">
        <f t="shared" si="2"/>
        <v>82.622518628198137</v>
      </c>
      <c r="K96" s="412">
        <f t="shared" si="3"/>
        <v>4131.125931409907</v>
      </c>
      <c r="L96" s="134"/>
    </row>
    <row r="97" spans="2:12" ht="25.5" x14ac:dyDescent="0.2">
      <c r="B97" s="133"/>
      <c r="C97" s="405" t="s">
        <v>439</v>
      </c>
      <c r="D97" s="406" t="s">
        <v>440</v>
      </c>
      <c r="E97" s="407" t="s">
        <v>176</v>
      </c>
      <c r="F97" s="407" t="s">
        <v>441</v>
      </c>
      <c r="G97" s="408" t="s">
        <v>178</v>
      </c>
      <c r="H97" s="409">
        <v>50</v>
      </c>
      <c r="I97" s="410">
        <v>14.88</v>
      </c>
      <c r="J97" s="411">
        <f t="shared" si="2"/>
        <v>17.384376091453454</v>
      </c>
      <c r="K97" s="412">
        <f t="shared" si="3"/>
        <v>869.21880457267275</v>
      </c>
      <c r="L97" s="134"/>
    </row>
    <row r="98" spans="2:12" ht="38.25" x14ac:dyDescent="0.2">
      <c r="B98" s="133"/>
      <c r="C98" s="405" t="s">
        <v>439</v>
      </c>
      <c r="D98" s="406" t="s">
        <v>1042</v>
      </c>
      <c r="E98" s="407" t="s">
        <v>176</v>
      </c>
      <c r="F98" s="407" t="s">
        <v>1043</v>
      </c>
      <c r="G98" s="408" t="s">
        <v>368</v>
      </c>
      <c r="H98" s="409">
        <v>500</v>
      </c>
      <c r="I98" s="410">
        <v>9.9600000000000009</v>
      </c>
      <c r="J98" s="411">
        <f t="shared" si="2"/>
        <v>11.6363162547632</v>
      </c>
      <c r="K98" s="412">
        <f t="shared" si="3"/>
        <v>5818.1581273816</v>
      </c>
      <c r="L98" s="134"/>
    </row>
    <row r="99" spans="2:12" ht="38.25" x14ac:dyDescent="0.2">
      <c r="B99" s="133"/>
      <c r="C99" s="405" t="s">
        <v>439</v>
      </c>
      <c r="D99" s="406" t="s">
        <v>1044</v>
      </c>
      <c r="E99" s="407" t="s">
        <v>176</v>
      </c>
      <c r="F99" s="407" t="s">
        <v>1045</v>
      </c>
      <c r="G99" s="408" t="s">
        <v>368</v>
      </c>
      <c r="H99" s="409">
        <v>700</v>
      </c>
      <c r="I99" s="410">
        <v>15.17</v>
      </c>
      <c r="J99" s="411">
        <f t="shared" si="2"/>
        <v>17.72318449646162</v>
      </c>
      <c r="K99" s="412">
        <f t="shared" si="3"/>
        <v>12406.229147523134</v>
      </c>
      <c r="L99" s="134"/>
    </row>
    <row r="100" spans="2:12" x14ac:dyDescent="0.2">
      <c r="B100" s="133"/>
      <c r="C100" s="405" t="s">
        <v>442</v>
      </c>
      <c r="D100" s="406" t="s">
        <v>443</v>
      </c>
      <c r="E100" s="407" t="s">
        <v>176</v>
      </c>
      <c r="F100" s="407" t="s">
        <v>444</v>
      </c>
      <c r="G100" s="408" t="s">
        <v>190</v>
      </c>
      <c r="H100" s="409">
        <v>12000</v>
      </c>
      <c r="I100" s="410">
        <v>0.68</v>
      </c>
      <c r="J100" s="411">
        <f t="shared" si="2"/>
        <v>0.79444729450190521</v>
      </c>
      <c r="K100" s="412">
        <f t="shared" si="3"/>
        <v>9533.3675340228619</v>
      </c>
      <c r="L100" s="134"/>
    </row>
    <row r="101" spans="2:12" x14ac:dyDescent="0.2">
      <c r="B101" s="133"/>
      <c r="C101" s="405" t="s">
        <v>446</v>
      </c>
      <c r="D101" s="406" t="s">
        <v>447</v>
      </c>
      <c r="E101" s="407" t="s">
        <v>176</v>
      </c>
      <c r="F101" s="407" t="s">
        <v>448</v>
      </c>
      <c r="G101" s="408" t="s">
        <v>178</v>
      </c>
      <c r="H101" s="409">
        <v>700</v>
      </c>
      <c r="I101" s="410">
        <v>14.68</v>
      </c>
      <c r="J101" s="411">
        <f t="shared" si="2"/>
        <v>17.150715122482307</v>
      </c>
      <c r="K101" s="412">
        <f t="shared" si="3"/>
        <v>12005.500585737615</v>
      </c>
      <c r="L101" s="134"/>
    </row>
    <row r="102" spans="2:12" x14ac:dyDescent="0.2">
      <c r="B102" s="133"/>
      <c r="C102" s="405" t="s">
        <v>449</v>
      </c>
      <c r="D102" s="406" t="s">
        <v>450</v>
      </c>
      <c r="E102" s="407" t="s">
        <v>176</v>
      </c>
      <c r="F102" s="407" t="s">
        <v>451</v>
      </c>
      <c r="G102" s="408" t="s">
        <v>178</v>
      </c>
      <c r="H102" s="409">
        <v>700</v>
      </c>
      <c r="I102" s="410">
        <v>1.55</v>
      </c>
      <c r="J102" s="411">
        <f t="shared" si="2"/>
        <v>1.8108725095264016</v>
      </c>
      <c r="K102" s="412">
        <f t="shared" si="3"/>
        <v>1267.6107566684811</v>
      </c>
      <c r="L102" s="134"/>
    </row>
    <row r="103" spans="2:12" x14ac:dyDescent="0.2">
      <c r="B103" s="133"/>
      <c r="C103" s="405" t="s">
        <v>452</v>
      </c>
      <c r="D103" s="406" t="s">
        <v>453</v>
      </c>
      <c r="E103" s="407" t="s">
        <v>176</v>
      </c>
      <c r="F103" s="407" t="s">
        <v>454</v>
      </c>
      <c r="G103" s="408" t="s">
        <v>178</v>
      </c>
      <c r="H103" s="409">
        <v>40</v>
      </c>
      <c r="I103" s="410">
        <v>52.31</v>
      </c>
      <c r="J103" s="411">
        <f t="shared" si="2"/>
        <v>61.114026434403918</v>
      </c>
      <c r="K103" s="412">
        <f t="shared" si="3"/>
        <v>2444.5610573761569</v>
      </c>
      <c r="L103" s="134"/>
    </row>
    <row r="104" spans="2:12" x14ac:dyDescent="0.2">
      <c r="B104" s="133"/>
      <c r="C104" s="405" t="s">
        <v>455</v>
      </c>
      <c r="D104" s="406" t="s">
        <v>456</v>
      </c>
      <c r="E104" s="407" t="s">
        <v>176</v>
      </c>
      <c r="F104" s="407" t="s">
        <v>457</v>
      </c>
      <c r="G104" s="408" t="s">
        <v>178</v>
      </c>
      <c r="H104" s="409">
        <v>10</v>
      </c>
      <c r="I104" s="410">
        <v>12.68</v>
      </c>
      <c r="J104" s="411">
        <f t="shared" si="2"/>
        <v>14.81410543277082</v>
      </c>
      <c r="K104" s="412">
        <f t="shared" si="3"/>
        <v>148.14105432770819</v>
      </c>
      <c r="L104" s="134"/>
    </row>
    <row r="105" spans="2:12" x14ac:dyDescent="0.2">
      <c r="B105" s="133"/>
      <c r="C105" s="405" t="s">
        <v>458</v>
      </c>
      <c r="D105" s="406" t="s">
        <v>459</v>
      </c>
      <c r="E105" s="407" t="s">
        <v>176</v>
      </c>
      <c r="F105" s="407" t="s">
        <v>460</v>
      </c>
      <c r="G105" s="408" t="s">
        <v>178</v>
      </c>
      <c r="H105" s="409">
        <v>10</v>
      </c>
      <c r="I105" s="410">
        <v>5.58</v>
      </c>
      <c r="J105" s="411">
        <f t="shared" si="2"/>
        <v>6.5191410342950453</v>
      </c>
      <c r="K105" s="412">
        <f t="shared" si="3"/>
        <v>65.191410342950448</v>
      </c>
      <c r="L105" s="134"/>
    </row>
    <row r="106" spans="2:12" x14ac:dyDescent="0.2">
      <c r="B106" s="133"/>
      <c r="C106" s="405" t="s">
        <v>461</v>
      </c>
      <c r="D106" s="406" t="s">
        <v>462</v>
      </c>
      <c r="E106" s="407" t="s">
        <v>176</v>
      </c>
      <c r="F106" s="407" t="s">
        <v>463</v>
      </c>
      <c r="G106" s="408" t="s">
        <v>178</v>
      </c>
      <c r="H106" s="409">
        <v>5</v>
      </c>
      <c r="I106" s="410">
        <v>107.17</v>
      </c>
      <c r="J106" s="411">
        <f t="shared" si="2"/>
        <v>125.20723022318997</v>
      </c>
      <c r="K106" s="412">
        <f t="shared" si="3"/>
        <v>626.03615111594979</v>
      </c>
      <c r="L106" s="134"/>
    </row>
    <row r="107" spans="2:12" x14ac:dyDescent="0.2">
      <c r="B107" s="133"/>
      <c r="C107" s="405" t="s">
        <v>464</v>
      </c>
      <c r="D107" s="406" t="s">
        <v>465</v>
      </c>
      <c r="E107" s="407" t="s">
        <v>176</v>
      </c>
      <c r="F107" s="407" t="s">
        <v>466</v>
      </c>
      <c r="G107" s="408" t="s">
        <v>178</v>
      </c>
      <c r="H107" s="409">
        <v>5</v>
      </c>
      <c r="I107" s="410">
        <v>6.68</v>
      </c>
      <c r="J107" s="411">
        <f t="shared" si="2"/>
        <v>7.8042763636363626</v>
      </c>
      <c r="K107" s="412">
        <f t="shared" si="3"/>
        <v>39.021381818181816</v>
      </c>
      <c r="L107" s="134"/>
    </row>
    <row r="108" spans="2:12" x14ac:dyDescent="0.2">
      <c r="B108" s="133"/>
      <c r="C108" s="405" t="s">
        <v>467</v>
      </c>
      <c r="D108" s="406" t="s">
        <v>468</v>
      </c>
      <c r="E108" s="407" t="s">
        <v>176</v>
      </c>
      <c r="F108" s="407" t="s">
        <v>469</v>
      </c>
      <c r="G108" s="408" t="s">
        <v>178</v>
      </c>
      <c r="H108" s="409">
        <v>5</v>
      </c>
      <c r="I108" s="410">
        <v>34.31</v>
      </c>
      <c r="J108" s="411">
        <f t="shared" si="2"/>
        <v>40.084539227000541</v>
      </c>
      <c r="K108" s="412">
        <f t="shared" si="3"/>
        <v>200.4226961350027</v>
      </c>
      <c r="L108" s="134"/>
    </row>
    <row r="109" spans="2:12" x14ac:dyDescent="0.2">
      <c r="B109" s="133"/>
      <c r="C109" s="405" t="s">
        <v>470</v>
      </c>
      <c r="D109" s="406" t="s">
        <v>471</v>
      </c>
      <c r="E109" s="407" t="s">
        <v>176</v>
      </c>
      <c r="F109" s="407" t="s">
        <v>472</v>
      </c>
      <c r="G109" s="408" t="s">
        <v>178</v>
      </c>
      <c r="H109" s="409">
        <v>5</v>
      </c>
      <c r="I109" s="410">
        <v>41.18</v>
      </c>
      <c r="J109" s="411">
        <f t="shared" si="2"/>
        <v>48.110793511159493</v>
      </c>
      <c r="K109" s="412">
        <f t="shared" si="3"/>
        <v>240.55396755579747</v>
      </c>
      <c r="L109" s="134"/>
    </row>
    <row r="110" spans="2:12" x14ac:dyDescent="0.2">
      <c r="B110" s="133"/>
      <c r="C110" s="405" t="s">
        <v>473</v>
      </c>
      <c r="D110" s="406" t="s">
        <v>474</v>
      </c>
      <c r="E110" s="407" t="s">
        <v>176</v>
      </c>
      <c r="F110" s="407" t="s">
        <v>475</v>
      </c>
      <c r="G110" s="408" t="s">
        <v>178</v>
      </c>
      <c r="H110" s="409">
        <v>100</v>
      </c>
      <c r="I110" s="410">
        <v>10.73</v>
      </c>
      <c r="J110" s="411">
        <f t="shared" si="2"/>
        <v>12.535910985302122</v>
      </c>
      <c r="K110" s="412">
        <f t="shared" si="3"/>
        <v>1253.5910985302121</v>
      </c>
      <c r="L110" s="134"/>
    </row>
    <row r="111" spans="2:12" x14ac:dyDescent="0.2">
      <c r="B111" s="133"/>
      <c r="C111" s="405" t="s">
        <v>476</v>
      </c>
      <c r="D111" s="406" t="s">
        <v>477</v>
      </c>
      <c r="E111" s="407" t="s">
        <v>176</v>
      </c>
      <c r="F111" s="407" t="s">
        <v>478</v>
      </c>
      <c r="G111" s="408" t="s">
        <v>178</v>
      </c>
      <c r="H111" s="409">
        <v>20</v>
      </c>
      <c r="I111" s="410">
        <v>75.37</v>
      </c>
      <c r="J111" s="411">
        <f t="shared" si="2"/>
        <v>88.055136156777351</v>
      </c>
      <c r="K111" s="412">
        <f t="shared" si="3"/>
        <v>1761.102723135547</v>
      </c>
      <c r="L111" s="134"/>
    </row>
    <row r="112" spans="2:12" x14ac:dyDescent="0.2">
      <c r="B112" s="133"/>
      <c r="C112" s="405" t="s">
        <v>479</v>
      </c>
      <c r="D112" s="406" t="s">
        <v>480</v>
      </c>
      <c r="E112" s="407" t="s">
        <v>176</v>
      </c>
      <c r="F112" s="407" t="s">
        <v>481</v>
      </c>
      <c r="G112" s="408" t="s">
        <v>178</v>
      </c>
      <c r="H112" s="409">
        <v>10</v>
      </c>
      <c r="I112" s="410">
        <v>90.02</v>
      </c>
      <c r="J112" s="411">
        <f t="shared" si="2"/>
        <v>105.17080213391398</v>
      </c>
      <c r="K112" s="412">
        <f t="shared" si="3"/>
        <v>1051.7080213391398</v>
      </c>
      <c r="L112" s="134"/>
    </row>
    <row r="113" spans="2:12" ht="25.5" x14ac:dyDescent="0.2">
      <c r="B113" s="133"/>
      <c r="C113" s="405" t="s">
        <v>482</v>
      </c>
      <c r="D113" s="406" t="s">
        <v>483</v>
      </c>
      <c r="E113" s="407" t="s">
        <v>176</v>
      </c>
      <c r="F113" s="407" t="s">
        <v>484</v>
      </c>
      <c r="G113" s="408" t="s">
        <v>178</v>
      </c>
      <c r="H113" s="409">
        <v>50</v>
      </c>
      <c r="I113" s="410">
        <v>17.89</v>
      </c>
      <c r="J113" s="411">
        <f t="shared" si="2"/>
        <v>20.900973674469242</v>
      </c>
      <c r="K113" s="412">
        <f t="shared" si="3"/>
        <v>1045.0486837234621</v>
      </c>
      <c r="L113" s="134"/>
    </row>
    <row r="114" spans="2:12" x14ac:dyDescent="0.2">
      <c r="B114" s="133"/>
      <c r="C114" s="405" t="s">
        <v>485</v>
      </c>
      <c r="D114" s="406" t="s">
        <v>486</v>
      </c>
      <c r="E114" s="407" t="s">
        <v>176</v>
      </c>
      <c r="F114" s="407" t="s">
        <v>487</v>
      </c>
      <c r="G114" s="408" t="s">
        <v>178</v>
      </c>
      <c r="H114" s="409">
        <v>20</v>
      </c>
      <c r="I114" s="410">
        <v>96.3</v>
      </c>
      <c r="J114" s="411">
        <f t="shared" si="2"/>
        <v>112.50775655960804</v>
      </c>
      <c r="K114" s="412">
        <f t="shared" si="3"/>
        <v>2250.1551311921608</v>
      </c>
      <c r="L114" s="134"/>
    </row>
    <row r="115" spans="2:12" x14ac:dyDescent="0.2">
      <c r="B115" s="133"/>
      <c r="C115" s="405" t="s">
        <v>488</v>
      </c>
      <c r="D115" s="406" t="s">
        <v>489</v>
      </c>
      <c r="E115" s="407" t="s">
        <v>176</v>
      </c>
      <c r="F115" s="407" t="s">
        <v>490</v>
      </c>
      <c r="G115" s="408" t="s">
        <v>190</v>
      </c>
      <c r="H115" s="409">
        <v>50</v>
      </c>
      <c r="I115" s="410">
        <v>34.47</v>
      </c>
      <c r="J115" s="411">
        <f t="shared" si="2"/>
        <v>40.271468002177457</v>
      </c>
      <c r="K115" s="412">
        <f t="shared" si="3"/>
        <v>2013.5734001088729</v>
      </c>
      <c r="L115" s="134"/>
    </row>
    <row r="116" spans="2:12" x14ac:dyDescent="0.2">
      <c r="B116" s="133"/>
      <c r="C116" s="405" t="s">
        <v>491</v>
      </c>
      <c r="D116" s="406" t="s">
        <v>492</v>
      </c>
      <c r="E116" s="407" t="s">
        <v>176</v>
      </c>
      <c r="F116" s="407" t="s">
        <v>493</v>
      </c>
      <c r="G116" s="408" t="s">
        <v>368</v>
      </c>
      <c r="H116" s="409">
        <v>50</v>
      </c>
      <c r="I116" s="410">
        <v>20.329999999999998</v>
      </c>
      <c r="J116" s="411">
        <f t="shared" si="2"/>
        <v>23.751637495917251</v>
      </c>
      <c r="K116" s="412">
        <f t="shared" si="3"/>
        <v>1187.5818747958626</v>
      </c>
      <c r="L116" s="134"/>
    </row>
    <row r="117" spans="2:12" x14ac:dyDescent="0.2">
      <c r="B117" s="133"/>
      <c r="C117" s="405" t="s">
        <v>494</v>
      </c>
      <c r="D117" s="406" t="s">
        <v>495</v>
      </c>
      <c r="E117" s="407" t="s">
        <v>176</v>
      </c>
      <c r="F117" s="407" t="s">
        <v>496</v>
      </c>
      <c r="G117" s="408" t="s">
        <v>368</v>
      </c>
      <c r="H117" s="409">
        <v>50</v>
      </c>
      <c r="I117" s="410">
        <v>2.86</v>
      </c>
      <c r="J117" s="411">
        <f t="shared" si="2"/>
        <v>3.3413518562874245</v>
      </c>
      <c r="K117" s="412">
        <f t="shared" si="3"/>
        <v>167.06759281437121</v>
      </c>
      <c r="L117" s="134"/>
    </row>
    <row r="118" spans="2:12" x14ac:dyDescent="0.2">
      <c r="B118" s="133"/>
      <c r="C118" s="405" t="s">
        <v>497</v>
      </c>
      <c r="D118" s="406" t="s">
        <v>498</v>
      </c>
      <c r="E118" s="407" t="s">
        <v>176</v>
      </c>
      <c r="F118" s="407" t="s">
        <v>499</v>
      </c>
      <c r="G118" s="408" t="s">
        <v>368</v>
      </c>
      <c r="H118" s="409">
        <v>50</v>
      </c>
      <c r="I118" s="410">
        <v>4.8899999999999997</v>
      </c>
      <c r="J118" s="411">
        <f t="shared" si="2"/>
        <v>5.7130106913445822</v>
      </c>
      <c r="K118" s="412">
        <f t="shared" si="3"/>
        <v>285.6505345672291</v>
      </c>
      <c r="L118" s="134"/>
    </row>
    <row r="119" spans="2:12" ht="38.25" x14ac:dyDescent="0.2">
      <c r="B119" s="133"/>
      <c r="C119" s="405" t="s">
        <v>500</v>
      </c>
      <c r="D119" s="406" t="s">
        <v>501</v>
      </c>
      <c r="E119" s="407" t="s">
        <v>176</v>
      </c>
      <c r="F119" s="407" t="s">
        <v>502</v>
      </c>
      <c r="G119" s="408" t="s">
        <v>368</v>
      </c>
      <c r="H119" s="409">
        <v>20</v>
      </c>
      <c r="I119" s="410">
        <v>11.46</v>
      </c>
      <c r="J119" s="411">
        <f t="shared" si="2"/>
        <v>13.388773522046815</v>
      </c>
      <c r="K119" s="412">
        <f t="shared" si="3"/>
        <v>267.77547044093632</v>
      </c>
      <c r="L119" s="134"/>
    </row>
    <row r="120" spans="2:12" x14ac:dyDescent="0.2">
      <c r="B120" s="133"/>
      <c r="C120" s="405" t="s">
        <v>503</v>
      </c>
      <c r="D120" s="406" t="s">
        <v>504</v>
      </c>
      <c r="E120" s="407" t="s">
        <v>176</v>
      </c>
      <c r="F120" s="407" t="s">
        <v>505</v>
      </c>
      <c r="G120" s="408" t="s">
        <v>178</v>
      </c>
      <c r="H120" s="409">
        <v>50</v>
      </c>
      <c r="I120" s="410">
        <v>4.67</v>
      </c>
      <c r="J120" s="411">
        <f t="shared" si="2"/>
        <v>5.4559836254763194</v>
      </c>
      <c r="K120" s="412">
        <f t="shared" si="3"/>
        <v>272.79918127381598</v>
      </c>
      <c r="L120" s="134"/>
    </row>
    <row r="121" spans="2:12" x14ac:dyDescent="0.2">
      <c r="B121" s="133"/>
      <c r="C121" s="405" t="s">
        <v>506</v>
      </c>
      <c r="D121" s="406" t="s">
        <v>507</v>
      </c>
      <c r="E121" s="407" t="s">
        <v>176</v>
      </c>
      <c r="F121" s="407" t="s">
        <v>508</v>
      </c>
      <c r="G121" s="408" t="s">
        <v>429</v>
      </c>
      <c r="H121" s="409">
        <v>10</v>
      </c>
      <c r="I121" s="410">
        <v>283.60000000000002</v>
      </c>
      <c r="J121" s="411">
        <f t="shared" si="2"/>
        <v>331.33125400108872</v>
      </c>
      <c r="K121" s="412">
        <f t="shared" si="3"/>
        <v>3313.3125400108875</v>
      </c>
      <c r="L121" s="134"/>
    </row>
    <row r="122" spans="2:12" x14ac:dyDescent="0.2">
      <c r="B122" s="133"/>
      <c r="C122" s="405" t="s">
        <v>509</v>
      </c>
      <c r="D122" s="406" t="s">
        <v>510</v>
      </c>
      <c r="E122" s="407" t="s">
        <v>176</v>
      </c>
      <c r="F122" s="407" t="s">
        <v>511</v>
      </c>
      <c r="G122" s="408" t="s">
        <v>178</v>
      </c>
      <c r="H122" s="409">
        <v>100</v>
      </c>
      <c r="I122" s="410">
        <v>32.5</v>
      </c>
      <c r="J122" s="411">
        <f t="shared" si="2"/>
        <v>37.969907457811644</v>
      </c>
      <c r="K122" s="412">
        <f t="shared" si="3"/>
        <v>3796.9907457811642</v>
      </c>
      <c r="L122" s="134"/>
    </row>
    <row r="123" spans="2:12" x14ac:dyDescent="0.2">
      <c r="B123" s="133"/>
      <c r="C123" s="405" t="s">
        <v>512</v>
      </c>
      <c r="D123" s="406" t="s">
        <v>513</v>
      </c>
      <c r="E123" s="407" t="s">
        <v>176</v>
      </c>
      <c r="F123" s="407" t="s">
        <v>514</v>
      </c>
      <c r="G123" s="408" t="s">
        <v>260</v>
      </c>
      <c r="H123" s="409">
        <v>20</v>
      </c>
      <c r="I123" s="410">
        <v>43.17</v>
      </c>
      <c r="J123" s="411">
        <f t="shared" si="2"/>
        <v>50.435720152422427</v>
      </c>
      <c r="K123" s="412">
        <f t="shared" si="3"/>
        <v>1008.7144030484485</v>
      </c>
      <c r="L123" s="134"/>
    </row>
    <row r="124" spans="2:12" ht="25.5" x14ac:dyDescent="0.2">
      <c r="B124" s="133"/>
      <c r="C124" s="405" t="s">
        <v>515</v>
      </c>
      <c r="D124" s="406" t="s">
        <v>516</v>
      </c>
      <c r="E124" s="407" t="s">
        <v>176</v>
      </c>
      <c r="F124" s="407" t="s">
        <v>517</v>
      </c>
      <c r="G124" s="408" t="s">
        <v>429</v>
      </c>
      <c r="H124" s="409">
        <v>5</v>
      </c>
      <c r="I124" s="410">
        <v>483.01</v>
      </c>
      <c r="J124" s="411">
        <f t="shared" si="2"/>
        <v>564.30292311377241</v>
      </c>
      <c r="K124" s="412">
        <f t="shared" si="3"/>
        <v>2821.5146155688622</v>
      </c>
      <c r="L124" s="134"/>
    </row>
    <row r="125" spans="2:12" x14ac:dyDescent="0.2">
      <c r="B125" s="133"/>
      <c r="C125" s="405" t="s">
        <v>518</v>
      </c>
      <c r="D125" s="406" t="s">
        <v>519</v>
      </c>
      <c r="E125" s="407" t="s">
        <v>176</v>
      </c>
      <c r="F125" s="407" t="s">
        <v>520</v>
      </c>
      <c r="G125" s="408" t="s">
        <v>178</v>
      </c>
      <c r="H125" s="409">
        <v>5</v>
      </c>
      <c r="I125" s="410">
        <v>32.56</v>
      </c>
      <c r="J125" s="411">
        <f t="shared" si="2"/>
        <v>38.040005748502992</v>
      </c>
      <c r="K125" s="412">
        <f t="shared" si="3"/>
        <v>190.20002874251497</v>
      </c>
      <c r="L125" s="134"/>
    </row>
    <row r="126" spans="2:12" ht="25.5" x14ac:dyDescent="0.2">
      <c r="B126" s="133"/>
      <c r="C126" s="405" t="s">
        <v>521</v>
      </c>
      <c r="D126" s="406" t="s">
        <v>522</v>
      </c>
      <c r="E126" s="407" t="s">
        <v>176</v>
      </c>
      <c r="F126" s="407" t="s">
        <v>523</v>
      </c>
      <c r="G126" s="408" t="s">
        <v>178</v>
      </c>
      <c r="H126" s="409">
        <v>10</v>
      </c>
      <c r="I126" s="410">
        <v>38.65</v>
      </c>
      <c r="J126" s="411">
        <f t="shared" si="2"/>
        <v>45.154982253674461</v>
      </c>
      <c r="K126" s="412">
        <f t="shared" si="3"/>
        <v>451.54982253674461</v>
      </c>
      <c r="L126" s="134"/>
    </row>
    <row r="127" spans="2:12" x14ac:dyDescent="0.2">
      <c r="B127" s="133"/>
      <c r="C127" s="405" t="s">
        <v>524</v>
      </c>
      <c r="D127" s="406" t="s">
        <v>525</v>
      </c>
      <c r="E127" s="407" t="s">
        <v>176</v>
      </c>
      <c r="F127" s="407" t="s">
        <v>526</v>
      </c>
      <c r="G127" s="408" t="s">
        <v>190</v>
      </c>
      <c r="H127" s="409">
        <v>10</v>
      </c>
      <c r="I127" s="410">
        <v>20.69</v>
      </c>
      <c r="J127" s="411">
        <f t="shared" si="2"/>
        <v>24.172227240065322</v>
      </c>
      <c r="K127" s="412">
        <f t="shared" si="3"/>
        <v>241.72227240065322</v>
      </c>
      <c r="L127" s="134"/>
    </row>
    <row r="128" spans="2:12" ht="25.5" x14ac:dyDescent="0.2">
      <c r="B128" s="133"/>
      <c r="C128" s="405" t="s">
        <v>527</v>
      </c>
      <c r="D128" s="406" t="s">
        <v>528</v>
      </c>
      <c r="E128" s="407" t="s">
        <v>176</v>
      </c>
      <c r="F128" s="407" t="s">
        <v>529</v>
      </c>
      <c r="G128" s="408" t="s">
        <v>178</v>
      </c>
      <c r="H128" s="409">
        <v>10</v>
      </c>
      <c r="I128" s="410">
        <v>12.44</v>
      </c>
      <c r="J128" s="411">
        <f t="shared" si="2"/>
        <v>14.533712270005442</v>
      </c>
      <c r="K128" s="412">
        <f t="shared" si="3"/>
        <v>145.33712270005441</v>
      </c>
      <c r="L128" s="134"/>
    </row>
    <row r="129" spans="2:12" ht="25.5" x14ac:dyDescent="0.2">
      <c r="B129" s="133"/>
      <c r="C129" s="405" t="s">
        <v>530</v>
      </c>
      <c r="D129" s="406" t="s">
        <v>531</v>
      </c>
      <c r="E129" s="407" t="s">
        <v>176</v>
      </c>
      <c r="F129" s="407" t="s">
        <v>532</v>
      </c>
      <c r="G129" s="408" t="s">
        <v>178</v>
      </c>
      <c r="H129" s="409">
        <v>10</v>
      </c>
      <c r="I129" s="410">
        <v>9.1300000000000008</v>
      </c>
      <c r="J129" s="411">
        <f t="shared" si="2"/>
        <v>10.666623233532935</v>
      </c>
      <c r="K129" s="412">
        <f t="shared" si="3"/>
        <v>106.66623233532934</v>
      </c>
      <c r="L129" s="134"/>
    </row>
    <row r="130" spans="2:12" ht="25.5" x14ac:dyDescent="0.2">
      <c r="B130" s="133"/>
      <c r="C130" s="405" t="s">
        <v>533</v>
      </c>
      <c r="D130" s="406" t="s">
        <v>534</v>
      </c>
      <c r="E130" s="407" t="s">
        <v>176</v>
      </c>
      <c r="F130" s="407" t="s">
        <v>535</v>
      </c>
      <c r="G130" s="408" t="s">
        <v>178</v>
      </c>
      <c r="H130" s="409">
        <v>10</v>
      </c>
      <c r="I130" s="410">
        <v>21.66</v>
      </c>
      <c r="J130" s="411">
        <f t="shared" si="2"/>
        <v>25.305482939575391</v>
      </c>
      <c r="K130" s="412">
        <f t="shared" si="3"/>
        <v>253.05482939575393</v>
      </c>
      <c r="L130" s="134"/>
    </row>
    <row r="131" spans="2:12" ht="25.5" x14ac:dyDescent="0.2">
      <c r="B131" s="133"/>
      <c r="C131" s="405" t="s">
        <v>536</v>
      </c>
      <c r="D131" s="406" t="s">
        <v>537</v>
      </c>
      <c r="E131" s="407" t="s">
        <v>176</v>
      </c>
      <c r="F131" s="407" t="s">
        <v>538</v>
      </c>
      <c r="G131" s="408" t="s">
        <v>178</v>
      </c>
      <c r="H131" s="409">
        <v>50</v>
      </c>
      <c r="I131" s="410">
        <v>18.75</v>
      </c>
      <c r="J131" s="411">
        <f t="shared" si="2"/>
        <v>21.905715841045179</v>
      </c>
      <c r="K131" s="412">
        <f t="shared" si="3"/>
        <v>1095.285792052259</v>
      </c>
      <c r="L131" s="134"/>
    </row>
    <row r="132" spans="2:12" ht="25.5" x14ac:dyDescent="0.2">
      <c r="B132" s="133"/>
      <c r="C132" s="405" t="s">
        <v>539</v>
      </c>
      <c r="D132" s="406" t="s">
        <v>540</v>
      </c>
      <c r="E132" s="407" t="s">
        <v>176</v>
      </c>
      <c r="F132" s="407" t="s">
        <v>541</v>
      </c>
      <c r="G132" s="408" t="s">
        <v>178</v>
      </c>
      <c r="H132" s="409">
        <v>50</v>
      </c>
      <c r="I132" s="410">
        <v>7.17</v>
      </c>
      <c r="J132" s="411">
        <f t="shared" si="2"/>
        <v>8.3767457376156766</v>
      </c>
      <c r="K132" s="412">
        <f t="shared" si="3"/>
        <v>418.83728688078384</v>
      </c>
      <c r="L132" s="134"/>
    </row>
    <row r="133" spans="2:12" ht="25.5" x14ac:dyDescent="0.2">
      <c r="B133" s="133"/>
      <c r="C133" s="405" t="s">
        <v>542</v>
      </c>
      <c r="D133" s="406" t="s">
        <v>543</v>
      </c>
      <c r="E133" s="407" t="s">
        <v>176</v>
      </c>
      <c r="F133" s="407" t="s">
        <v>544</v>
      </c>
      <c r="G133" s="408" t="s">
        <v>178</v>
      </c>
      <c r="H133" s="409">
        <v>50</v>
      </c>
      <c r="I133" s="410">
        <v>7.72</v>
      </c>
      <c r="J133" s="411">
        <f t="shared" si="2"/>
        <v>9.0193134022863344</v>
      </c>
      <c r="K133" s="412">
        <f t="shared" si="3"/>
        <v>450.96567011431671</v>
      </c>
      <c r="L133" s="134"/>
    </row>
    <row r="134" spans="2:12" ht="25.5" x14ac:dyDescent="0.2">
      <c r="B134" s="133"/>
      <c r="C134" s="405" t="s">
        <v>545</v>
      </c>
      <c r="D134" s="406" t="s">
        <v>546</v>
      </c>
      <c r="E134" s="407" t="s">
        <v>176</v>
      </c>
      <c r="F134" s="407" t="s">
        <v>547</v>
      </c>
      <c r="G134" s="408" t="s">
        <v>178</v>
      </c>
      <c r="H134" s="409">
        <v>20</v>
      </c>
      <c r="I134" s="410">
        <v>9.16</v>
      </c>
      <c r="J134" s="411">
        <f t="shared" si="2"/>
        <v>10.701672378878605</v>
      </c>
      <c r="K134" s="412">
        <f t="shared" si="3"/>
        <v>214.0334475775721</v>
      </c>
      <c r="L134" s="134"/>
    </row>
    <row r="135" spans="2:12" x14ac:dyDescent="0.2">
      <c r="B135" s="133"/>
      <c r="C135" s="405" t="s">
        <v>548</v>
      </c>
      <c r="D135" s="406" t="s">
        <v>549</v>
      </c>
      <c r="E135" s="407" t="s">
        <v>176</v>
      </c>
      <c r="F135" s="407" t="s">
        <v>550</v>
      </c>
      <c r="G135" s="408" t="s">
        <v>178</v>
      </c>
      <c r="H135" s="409">
        <v>30</v>
      </c>
      <c r="I135" s="410">
        <v>6.55</v>
      </c>
      <c r="J135" s="411">
        <f t="shared" ref="J135:J198" si="4">I135*(1+$D$4)</f>
        <v>7.6523967338051158</v>
      </c>
      <c r="K135" s="412">
        <f t="shared" si="3"/>
        <v>229.57190201415347</v>
      </c>
      <c r="L135" s="134"/>
    </row>
    <row r="136" spans="2:12" x14ac:dyDescent="0.2">
      <c r="B136" s="133"/>
      <c r="C136" s="405" t="s">
        <v>551</v>
      </c>
      <c r="D136" s="406" t="s">
        <v>552</v>
      </c>
      <c r="E136" s="407" t="s">
        <v>176</v>
      </c>
      <c r="F136" s="407" t="s">
        <v>553</v>
      </c>
      <c r="G136" s="408" t="s">
        <v>178</v>
      </c>
      <c r="H136" s="409">
        <v>30</v>
      </c>
      <c r="I136" s="410">
        <v>1.1200000000000001</v>
      </c>
      <c r="J136" s="411">
        <f t="shared" si="4"/>
        <v>1.3085014262384322</v>
      </c>
      <c r="K136" s="412">
        <f t="shared" ref="K136:K199" si="5">H136*J136</f>
        <v>39.255042787152966</v>
      </c>
      <c r="L136" s="134"/>
    </row>
    <row r="137" spans="2:12" x14ac:dyDescent="0.2">
      <c r="B137" s="133"/>
      <c r="C137" s="405" t="s">
        <v>554</v>
      </c>
      <c r="D137" s="406" t="s">
        <v>555</v>
      </c>
      <c r="E137" s="407" t="s">
        <v>176</v>
      </c>
      <c r="F137" s="407" t="s">
        <v>556</v>
      </c>
      <c r="G137" s="408" t="s">
        <v>178</v>
      </c>
      <c r="H137" s="409">
        <v>30</v>
      </c>
      <c r="I137" s="410">
        <v>7.78</v>
      </c>
      <c r="J137" s="411">
        <f t="shared" si="4"/>
        <v>9.0894116929776807</v>
      </c>
      <c r="K137" s="412">
        <f t="shared" si="5"/>
        <v>272.68235078933043</v>
      </c>
      <c r="L137" s="134"/>
    </row>
    <row r="138" spans="2:12" x14ac:dyDescent="0.2">
      <c r="B138" s="133"/>
      <c r="C138" s="405" t="s">
        <v>557</v>
      </c>
      <c r="D138" s="406" t="s">
        <v>558</v>
      </c>
      <c r="E138" s="407" t="s">
        <v>176</v>
      </c>
      <c r="F138" s="407" t="s">
        <v>559</v>
      </c>
      <c r="G138" s="408" t="s">
        <v>178</v>
      </c>
      <c r="H138" s="409">
        <v>10</v>
      </c>
      <c r="I138" s="410">
        <v>115.47</v>
      </c>
      <c r="J138" s="411">
        <f t="shared" si="4"/>
        <v>134.90416043549263</v>
      </c>
      <c r="K138" s="412">
        <f t="shared" si="5"/>
        <v>1349.0416043549262</v>
      </c>
      <c r="L138" s="134"/>
    </row>
    <row r="139" spans="2:12" ht="25.5" x14ac:dyDescent="0.2">
      <c r="B139" s="133"/>
      <c r="C139" s="405" t="s">
        <v>560</v>
      </c>
      <c r="D139" s="406" t="s">
        <v>561</v>
      </c>
      <c r="E139" s="407" t="s">
        <v>176</v>
      </c>
      <c r="F139" s="407" t="s">
        <v>562</v>
      </c>
      <c r="G139" s="408" t="s">
        <v>178</v>
      </c>
      <c r="H139" s="409">
        <v>10</v>
      </c>
      <c r="I139" s="410">
        <v>30.38</v>
      </c>
      <c r="J139" s="411">
        <f t="shared" si="4"/>
        <v>35.493101186717467</v>
      </c>
      <c r="K139" s="412">
        <f t="shared" si="5"/>
        <v>354.93101186717467</v>
      </c>
      <c r="L139" s="134"/>
    </row>
    <row r="140" spans="2:12" x14ac:dyDescent="0.2">
      <c r="B140" s="133"/>
      <c r="C140" s="405" t="s">
        <v>560</v>
      </c>
      <c r="D140" s="406" t="s">
        <v>1046</v>
      </c>
      <c r="E140" s="407" t="s">
        <v>176</v>
      </c>
      <c r="F140" s="407" t="s">
        <v>1047</v>
      </c>
      <c r="G140" s="408" t="s">
        <v>178</v>
      </c>
      <c r="H140" s="409">
        <v>50</v>
      </c>
      <c r="I140" s="410">
        <v>3.26</v>
      </c>
      <c r="J140" s="411">
        <f t="shared" si="4"/>
        <v>3.8086737942297217</v>
      </c>
      <c r="K140" s="412">
        <f t="shared" si="5"/>
        <v>190.4336897114861</v>
      </c>
      <c r="L140" s="134"/>
    </row>
    <row r="141" spans="2:12" ht="25.5" x14ac:dyDescent="0.2">
      <c r="B141" s="133"/>
      <c r="C141" s="405" t="s">
        <v>563</v>
      </c>
      <c r="D141" s="406" t="s">
        <v>564</v>
      </c>
      <c r="E141" s="407" t="s">
        <v>176</v>
      </c>
      <c r="F141" s="407" t="s">
        <v>565</v>
      </c>
      <c r="G141" s="408" t="s">
        <v>178</v>
      </c>
      <c r="H141" s="409">
        <v>10</v>
      </c>
      <c r="I141" s="410">
        <v>28.04</v>
      </c>
      <c r="J141" s="411">
        <f t="shared" si="4"/>
        <v>32.759267849755034</v>
      </c>
      <c r="K141" s="412">
        <f t="shared" si="5"/>
        <v>327.59267849755031</v>
      </c>
      <c r="L141" s="134"/>
    </row>
    <row r="142" spans="2:12" x14ac:dyDescent="0.2">
      <c r="B142" s="133"/>
      <c r="C142" s="405" t="s">
        <v>566</v>
      </c>
      <c r="D142" s="406" t="s">
        <v>567</v>
      </c>
      <c r="E142" s="407" t="s">
        <v>176</v>
      </c>
      <c r="F142" s="407" t="s">
        <v>568</v>
      </c>
      <c r="G142" s="408" t="s">
        <v>178</v>
      </c>
      <c r="H142" s="409">
        <v>50</v>
      </c>
      <c r="I142" s="410">
        <v>8.94</v>
      </c>
      <c r="J142" s="411">
        <f t="shared" si="4"/>
        <v>10.444645313010341</v>
      </c>
      <c r="K142" s="412">
        <f t="shared" si="5"/>
        <v>522.23226565051709</v>
      </c>
      <c r="L142" s="134"/>
    </row>
    <row r="143" spans="2:12" x14ac:dyDescent="0.2">
      <c r="B143" s="133"/>
      <c r="C143" s="405" t="s">
        <v>569</v>
      </c>
      <c r="D143" s="406" t="s">
        <v>570</v>
      </c>
      <c r="E143" s="407" t="s">
        <v>176</v>
      </c>
      <c r="F143" s="407" t="s">
        <v>571</v>
      </c>
      <c r="G143" s="408" t="s">
        <v>178</v>
      </c>
      <c r="H143" s="409">
        <v>20</v>
      </c>
      <c r="I143" s="410">
        <v>164.05</v>
      </c>
      <c r="J143" s="411">
        <f t="shared" si="4"/>
        <v>191.66040979858465</v>
      </c>
      <c r="K143" s="412">
        <f t="shared" si="5"/>
        <v>3833.2081959716929</v>
      </c>
      <c r="L143" s="134"/>
    </row>
    <row r="144" spans="2:12" ht="25.5" x14ac:dyDescent="0.2">
      <c r="B144" s="133"/>
      <c r="C144" s="405" t="s">
        <v>572</v>
      </c>
      <c r="D144" s="406" t="s">
        <v>573</v>
      </c>
      <c r="E144" s="407" t="s">
        <v>176</v>
      </c>
      <c r="F144" s="407" t="s">
        <v>574</v>
      </c>
      <c r="G144" s="408" t="s">
        <v>178</v>
      </c>
      <c r="H144" s="409">
        <v>10</v>
      </c>
      <c r="I144" s="410">
        <v>30.84</v>
      </c>
      <c r="J144" s="411">
        <f t="shared" si="4"/>
        <v>36.03052141535111</v>
      </c>
      <c r="K144" s="412">
        <f t="shared" si="5"/>
        <v>360.30521415351109</v>
      </c>
      <c r="L144" s="134"/>
    </row>
    <row r="145" spans="2:12" ht="25.5" x14ac:dyDescent="0.2">
      <c r="B145" s="133"/>
      <c r="C145" s="405" t="s">
        <v>575</v>
      </c>
      <c r="D145" s="406" t="s">
        <v>576</v>
      </c>
      <c r="E145" s="407" t="s">
        <v>176</v>
      </c>
      <c r="F145" s="407" t="s">
        <v>577</v>
      </c>
      <c r="G145" s="408" t="s">
        <v>178</v>
      </c>
      <c r="H145" s="409">
        <v>10</v>
      </c>
      <c r="I145" s="410">
        <v>54.69</v>
      </c>
      <c r="J145" s="411">
        <f t="shared" si="4"/>
        <v>63.894591965160579</v>
      </c>
      <c r="K145" s="412">
        <f t="shared" si="5"/>
        <v>638.94591965160578</v>
      </c>
      <c r="L145" s="134"/>
    </row>
    <row r="146" spans="2:12" x14ac:dyDescent="0.2">
      <c r="B146" s="133"/>
      <c r="C146" s="405" t="s">
        <v>578</v>
      </c>
      <c r="D146" s="406" t="s">
        <v>579</v>
      </c>
      <c r="E146" s="407" t="s">
        <v>176</v>
      </c>
      <c r="F146" s="407" t="s">
        <v>580</v>
      </c>
      <c r="G146" s="408" t="s">
        <v>178</v>
      </c>
      <c r="H146" s="409">
        <v>10</v>
      </c>
      <c r="I146" s="410">
        <v>6.14</v>
      </c>
      <c r="J146" s="411">
        <f t="shared" si="4"/>
        <v>7.1733917474142608</v>
      </c>
      <c r="K146" s="412">
        <f t="shared" si="5"/>
        <v>71.733917474142601</v>
      </c>
      <c r="L146" s="134"/>
    </row>
    <row r="147" spans="2:12" x14ac:dyDescent="0.2">
      <c r="B147" s="133"/>
      <c r="C147" s="405" t="s">
        <v>581</v>
      </c>
      <c r="D147" s="406" t="s">
        <v>582</v>
      </c>
      <c r="E147" s="407" t="s">
        <v>176</v>
      </c>
      <c r="F147" s="407" t="s">
        <v>583</v>
      </c>
      <c r="G147" s="408" t="s">
        <v>178</v>
      </c>
      <c r="H147" s="409">
        <v>100</v>
      </c>
      <c r="I147" s="410">
        <v>0.81</v>
      </c>
      <c r="J147" s="411">
        <f t="shared" si="4"/>
        <v>0.9463269243331518</v>
      </c>
      <c r="K147" s="412">
        <f t="shared" si="5"/>
        <v>94.632692433315185</v>
      </c>
      <c r="L147" s="134"/>
    </row>
    <row r="148" spans="2:12" x14ac:dyDescent="0.2">
      <c r="B148" s="133"/>
      <c r="C148" s="405" t="s">
        <v>584</v>
      </c>
      <c r="D148" s="406" t="s">
        <v>585</v>
      </c>
      <c r="E148" s="407" t="s">
        <v>176</v>
      </c>
      <c r="F148" s="407" t="s">
        <v>586</v>
      </c>
      <c r="G148" s="408" t="s">
        <v>178</v>
      </c>
      <c r="H148" s="409">
        <v>50</v>
      </c>
      <c r="I148" s="410">
        <v>0.99</v>
      </c>
      <c r="J148" s="411">
        <f t="shared" si="4"/>
        <v>1.1566217964071854</v>
      </c>
      <c r="K148" s="412">
        <f t="shared" si="5"/>
        <v>57.831089820359274</v>
      </c>
      <c r="L148" s="134"/>
    </row>
    <row r="149" spans="2:12" x14ac:dyDescent="0.2">
      <c r="B149" s="133"/>
      <c r="C149" s="405" t="s">
        <v>587</v>
      </c>
      <c r="D149" s="406" t="s">
        <v>588</v>
      </c>
      <c r="E149" s="407" t="s">
        <v>176</v>
      </c>
      <c r="F149" s="407" t="s">
        <v>589</v>
      </c>
      <c r="G149" s="408" t="s">
        <v>178</v>
      </c>
      <c r="H149" s="409">
        <v>50</v>
      </c>
      <c r="I149" s="410">
        <v>5.81</v>
      </c>
      <c r="J149" s="411">
        <f t="shared" si="4"/>
        <v>6.7878511486118658</v>
      </c>
      <c r="K149" s="412">
        <f t="shared" si="5"/>
        <v>339.39255743059329</v>
      </c>
      <c r="L149" s="134"/>
    </row>
    <row r="150" spans="2:12" ht="38.25" x14ac:dyDescent="0.2">
      <c r="B150" s="133"/>
      <c r="C150" s="405" t="s">
        <v>590</v>
      </c>
      <c r="D150" s="406" t="s">
        <v>591</v>
      </c>
      <c r="E150" s="407" t="s">
        <v>176</v>
      </c>
      <c r="F150" s="407" t="s">
        <v>592</v>
      </c>
      <c r="G150" s="408" t="s">
        <v>178</v>
      </c>
      <c r="H150" s="409">
        <v>20</v>
      </c>
      <c r="I150" s="410">
        <v>320</v>
      </c>
      <c r="J150" s="411">
        <f t="shared" si="4"/>
        <v>373.85755035383772</v>
      </c>
      <c r="K150" s="412">
        <f t="shared" si="5"/>
        <v>7477.1510070767545</v>
      </c>
      <c r="L150" s="134"/>
    </row>
    <row r="151" spans="2:12" ht="25.5" x14ac:dyDescent="0.2">
      <c r="B151" s="133"/>
      <c r="C151" s="405" t="s">
        <v>593</v>
      </c>
      <c r="D151" s="406" t="s">
        <v>594</v>
      </c>
      <c r="E151" s="407" t="s">
        <v>176</v>
      </c>
      <c r="F151" s="407" t="s">
        <v>595</v>
      </c>
      <c r="G151" s="408" t="s">
        <v>429</v>
      </c>
      <c r="H151" s="409">
        <v>20</v>
      </c>
      <c r="I151" s="410">
        <v>48.48</v>
      </c>
      <c r="J151" s="411">
        <f t="shared" si="4"/>
        <v>56.639418878606413</v>
      </c>
      <c r="K151" s="412">
        <f t="shared" si="5"/>
        <v>1132.7883775721282</v>
      </c>
      <c r="L151" s="134"/>
    </row>
    <row r="152" spans="2:12" ht="25.5" x14ac:dyDescent="0.2">
      <c r="B152" s="133"/>
      <c r="C152" s="405" t="s">
        <v>596</v>
      </c>
      <c r="D152" s="406" t="s">
        <v>597</v>
      </c>
      <c r="E152" s="407" t="s">
        <v>176</v>
      </c>
      <c r="F152" s="407" t="s">
        <v>598</v>
      </c>
      <c r="G152" s="408" t="s">
        <v>429</v>
      </c>
      <c r="H152" s="409">
        <v>20</v>
      </c>
      <c r="I152" s="410">
        <v>61.59</v>
      </c>
      <c r="J152" s="411">
        <f t="shared" si="4"/>
        <v>71.955895394665205</v>
      </c>
      <c r="K152" s="412">
        <f t="shared" si="5"/>
        <v>1439.1179078933042</v>
      </c>
      <c r="L152" s="134"/>
    </row>
    <row r="153" spans="2:12" x14ac:dyDescent="0.2">
      <c r="B153" s="133"/>
      <c r="C153" s="405" t="s">
        <v>599</v>
      </c>
      <c r="D153" s="406" t="s">
        <v>600</v>
      </c>
      <c r="E153" s="407" t="s">
        <v>176</v>
      </c>
      <c r="F153" s="407" t="s">
        <v>601</v>
      </c>
      <c r="G153" s="408" t="s">
        <v>190</v>
      </c>
      <c r="H153" s="409">
        <v>10</v>
      </c>
      <c r="I153" s="410">
        <v>6.29</v>
      </c>
      <c r="J153" s="411">
        <f t="shared" si="4"/>
        <v>7.348637474142623</v>
      </c>
      <c r="K153" s="412">
        <f t="shared" si="5"/>
        <v>73.486374741426232</v>
      </c>
      <c r="L153" s="134"/>
    </row>
    <row r="154" spans="2:12" x14ac:dyDescent="0.2">
      <c r="B154" s="133"/>
      <c r="C154" s="405" t="s">
        <v>602</v>
      </c>
      <c r="D154" s="406" t="s">
        <v>603</v>
      </c>
      <c r="E154" s="407" t="s">
        <v>176</v>
      </c>
      <c r="F154" s="407" t="s">
        <v>604</v>
      </c>
      <c r="G154" s="408" t="s">
        <v>190</v>
      </c>
      <c r="H154" s="409">
        <v>10</v>
      </c>
      <c r="I154" s="410">
        <v>41.5</v>
      </c>
      <c r="J154" s="411">
        <f t="shared" si="4"/>
        <v>48.484651061513333</v>
      </c>
      <c r="K154" s="412">
        <f t="shared" si="5"/>
        <v>484.8465106151333</v>
      </c>
      <c r="L154" s="134"/>
    </row>
    <row r="155" spans="2:12" x14ac:dyDescent="0.2">
      <c r="B155" s="133"/>
      <c r="C155" s="405" t="s">
        <v>605</v>
      </c>
      <c r="D155" s="406" t="s">
        <v>606</v>
      </c>
      <c r="E155" s="407" t="s">
        <v>176</v>
      </c>
      <c r="F155" s="407" t="s">
        <v>607</v>
      </c>
      <c r="G155" s="408" t="s">
        <v>178</v>
      </c>
      <c r="H155" s="409">
        <v>10</v>
      </c>
      <c r="I155" s="410">
        <v>320.06</v>
      </c>
      <c r="J155" s="411">
        <f t="shared" si="4"/>
        <v>373.92764864452909</v>
      </c>
      <c r="K155" s="412">
        <f t="shared" si="5"/>
        <v>3739.2764864452911</v>
      </c>
      <c r="L155" s="134"/>
    </row>
    <row r="156" spans="2:12" ht="25.5" x14ac:dyDescent="0.2">
      <c r="B156" s="133"/>
      <c r="C156" s="405" t="s">
        <v>608</v>
      </c>
      <c r="D156" s="406" t="s">
        <v>609</v>
      </c>
      <c r="E156" s="407" t="s">
        <v>176</v>
      </c>
      <c r="F156" s="407" t="s">
        <v>610</v>
      </c>
      <c r="G156" s="408" t="s">
        <v>178</v>
      </c>
      <c r="H156" s="409">
        <v>4</v>
      </c>
      <c r="I156" s="410">
        <v>168.92</v>
      </c>
      <c r="J156" s="411">
        <f t="shared" si="4"/>
        <v>197.35005439303208</v>
      </c>
      <c r="K156" s="412">
        <f t="shared" si="5"/>
        <v>789.40021757212833</v>
      </c>
      <c r="L156" s="134"/>
    </row>
    <row r="157" spans="2:12" ht="25.5" x14ac:dyDescent="0.2">
      <c r="B157" s="133"/>
      <c r="C157" s="405" t="s">
        <v>608</v>
      </c>
      <c r="D157" s="406" t="s">
        <v>1048</v>
      </c>
      <c r="E157" s="407" t="s">
        <v>176</v>
      </c>
      <c r="F157" s="407" t="s">
        <v>1049</v>
      </c>
      <c r="G157" s="408" t="s">
        <v>178</v>
      </c>
      <c r="H157" s="409">
        <v>50</v>
      </c>
      <c r="I157" s="410">
        <v>2.4700000000000002</v>
      </c>
      <c r="J157" s="411">
        <f t="shared" si="4"/>
        <v>2.8857129667936854</v>
      </c>
      <c r="K157" s="412">
        <f t="shared" si="5"/>
        <v>144.28564833968426</v>
      </c>
      <c r="L157" s="134"/>
    </row>
    <row r="158" spans="2:12" x14ac:dyDescent="0.2">
      <c r="B158" s="133"/>
      <c r="C158" s="405" t="s">
        <v>611</v>
      </c>
      <c r="D158" s="406" t="s">
        <v>612</v>
      </c>
      <c r="E158" s="407" t="s">
        <v>176</v>
      </c>
      <c r="F158" s="407" t="s">
        <v>613</v>
      </c>
      <c r="G158" s="408" t="s">
        <v>178</v>
      </c>
      <c r="H158" s="409">
        <v>50</v>
      </c>
      <c r="I158" s="410">
        <v>1.84</v>
      </c>
      <c r="J158" s="411">
        <f t="shared" si="4"/>
        <v>2.1496809145345672</v>
      </c>
      <c r="K158" s="412">
        <f t="shared" si="5"/>
        <v>107.48404572672837</v>
      </c>
      <c r="L158" s="134"/>
    </row>
    <row r="159" spans="2:12" x14ac:dyDescent="0.2">
      <c r="B159" s="133"/>
      <c r="C159" s="405" t="s">
        <v>614</v>
      </c>
      <c r="D159" s="406" t="s">
        <v>615</v>
      </c>
      <c r="E159" s="407" t="s">
        <v>176</v>
      </c>
      <c r="F159" s="407" t="s">
        <v>616</v>
      </c>
      <c r="G159" s="408" t="s">
        <v>288</v>
      </c>
      <c r="H159" s="409">
        <v>10</v>
      </c>
      <c r="I159" s="410">
        <v>12.41</v>
      </c>
      <c r="J159" s="411">
        <f t="shared" si="4"/>
        <v>14.498663124659769</v>
      </c>
      <c r="K159" s="412">
        <f t="shared" si="5"/>
        <v>144.98663124659768</v>
      </c>
      <c r="L159" s="134"/>
    </row>
    <row r="160" spans="2:12" x14ac:dyDescent="0.2">
      <c r="B160" s="133"/>
      <c r="C160" s="405" t="s">
        <v>617</v>
      </c>
      <c r="D160" s="406" t="s">
        <v>618</v>
      </c>
      <c r="E160" s="407" t="s">
        <v>176</v>
      </c>
      <c r="F160" s="407" t="s">
        <v>619</v>
      </c>
      <c r="G160" s="408" t="s">
        <v>178</v>
      </c>
      <c r="H160" s="409">
        <v>6</v>
      </c>
      <c r="I160" s="410">
        <v>45.13</v>
      </c>
      <c r="J160" s="411">
        <f t="shared" si="4"/>
        <v>52.725597648339679</v>
      </c>
      <c r="K160" s="412">
        <f t="shared" si="5"/>
        <v>316.35358589003806</v>
      </c>
      <c r="L160" s="134"/>
    </row>
    <row r="161" spans="2:12" ht="25.5" x14ac:dyDescent="0.2">
      <c r="B161" s="133"/>
      <c r="C161" s="405" t="s">
        <v>620</v>
      </c>
      <c r="D161" s="406" t="s">
        <v>621</v>
      </c>
      <c r="E161" s="407" t="s">
        <v>176</v>
      </c>
      <c r="F161" s="407" t="s">
        <v>622</v>
      </c>
      <c r="G161" s="408" t="s">
        <v>178</v>
      </c>
      <c r="H161" s="409">
        <v>50</v>
      </c>
      <c r="I161" s="410">
        <v>9.18</v>
      </c>
      <c r="J161" s="411">
        <f t="shared" si="4"/>
        <v>10.725038475775719</v>
      </c>
      <c r="K161" s="412">
        <f t="shared" si="5"/>
        <v>536.25192378878592</v>
      </c>
      <c r="L161" s="134"/>
    </row>
    <row r="162" spans="2:12" ht="25.5" x14ac:dyDescent="0.2">
      <c r="B162" s="133"/>
      <c r="C162" s="405" t="s">
        <v>623</v>
      </c>
      <c r="D162" s="406" t="s">
        <v>624</v>
      </c>
      <c r="E162" s="407" t="s">
        <v>176</v>
      </c>
      <c r="F162" s="407" t="s">
        <v>625</v>
      </c>
      <c r="G162" s="408" t="s">
        <v>288</v>
      </c>
      <c r="H162" s="409">
        <v>50</v>
      </c>
      <c r="I162" s="410">
        <v>178.7</v>
      </c>
      <c r="J162" s="411">
        <f t="shared" si="4"/>
        <v>208.77607577572124</v>
      </c>
      <c r="K162" s="412">
        <f t="shared" si="5"/>
        <v>10438.803788786063</v>
      </c>
      <c r="L162" s="134"/>
    </row>
    <row r="163" spans="2:12" ht="25.5" x14ac:dyDescent="0.2">
      <c r="B163" s="133"/>
      <c r="C163" s="405" t="s">
        <v>626</v>
      </c>
      <c r="D163" s="406" t="s">
        <v>627</v>
      </c>
      <c r="E163" s="407" t="s">
        <v>176</v>
      </c>
      <c r="F163" s="407" t="s">
        <v>628</v>
      </c>
      <c r="G163" s="408" t="s">
        <v>288</v>
      </c>
      <c r="H163" s="409">
        <v>50</v>
      </c>
      <c r="I163" s="410">
        <v>154.78</v>
      </c>
      <c r="J163" s="411">
        <f t="shared" si="4"/>
        <v>180.8302238867719</v>
      </c>
      <c r="K163" s="412">
        <f t="shared" si="5"/>
        <v>9041.5111943385946</v>
      </c>
      <c r="L163" s="134"/>
    </row>
    <row r="164" spans="2:12" ht="25.5" x14ac:dyDescent="0.2">
      <c r="B164" s="133"/>
      <c r="C164" s="405" t="s">
        <v>629</v>
      </c>
      <c r="D164" s="406" t="s">
        <v>630</v>
      </c>
      <c r="E164" s="407" t="s">
        <v>176</v>
      </c>
      <c r="F164" s="407" t="s">
        <v>631</v>
      </c>
      <c r="G164" s="408" t="s">
        <v>368</v>
      </c>
      <c r="H164" s="409">
        <v>100</v>
      </c>
      <c r="I164" s="410">
        <v>3.59</v>
      </c>
      <c r="J164" s="411">
        <f t="shared" si="4"/>
        <v>4.1942143930321167</v>
      </c>
      <c r="K164" s="412">
        <f t="shared" si="5"/>
        <v>419.42143930321168</v>
      </c>
      <c r="L164" s="134"/>
    </row>
    <row r="165" spans="2:12" x14ac:dyDescent="0.2">
      <c r="B165" s="133"/>
      <c r="C165" s="405" t="s">
        <v>632</v>
      </c>
      <c r="D165" s="406" t="s">
        <v>633</v>
      </c>
      <c r="E165" s="407" t="s">
        <v>176</v>
      </c>
      <c r="F165" s="407" t="s">
        <v>634</v>
      </c>
      <c r="G165" s="408" t="s">
        <v>368</v>
      </c>
      <c r="H165" s="409">
        <v>100</v>
      </c>
      <c r="I165" s="410">
        <v>10</v>
      </c>
      <c r="J165" s="411">
        <f t="shared" si="4"/>
        <v>11.683048448557429</v>
      </c>
      <c r="K165" s="412">
        <f t="shared" si="5"/>
        <v>1168.3048448557429</v>
      </c>
      <c r="L165" s="134"/>
    </row>
    <row r="166" spans="2:12" ht="25.5" x14ac:dyDescent="0.2">
      <c r="B166" s="133"/>
      <c r="C166" s="405" t="s">
        <v>635</v>
      </c>
      <c r="D166" s="406" t="s">
        <v>636</v>
      </c>
      <c r="E166" s="407" t="s">
        <v>176</v>
      </c>
      <c r="F166" s="407" t="s">
        <v>637</v>
      </c>
      <c r="G166" s="408" t="s">
        <v>429</v>
      </c>
      <c r="H166" s="409">
        <v>50</v>
      </c>
      <c r="I166" s="410">
        <v>172.91</v>
      </c>
      <c r="J166" s="411">
        <f t="shared" si="4"/>
        <v>202.01159072400651</v>
      </c>
      <c r="K166" s="412">
        <f t="shared" si="5"/>
        <v>10100.579536200326</v>
      </c>
      <c r="L166" s="134"/>
    </row>
    <row r="167" spans="2:12" ht="25.5" x14ac:dyDescent="0.2">
      <c r="B167" s="133"/>
      <c r="C167" s="405" t="s">
        <v>638</v>
      </c>
      <c r="D167" s="406" t="s">
        <v>639</v>
      </c>
      <c r="E167" s="407" t="s">
        <v>176</v>
      </c>
      <c r="F167" s="407" t="s">
        <v>640</v>
      </c>
      <c r="G167" s="408" t="s">
        <v>429</v>
      </c>
      <c r="H167" s="409">
        <v>50</v>
      </c>
      <c r="I167" s="410">
        <v>58.91</v>
      </c>
      <c r="J167" s="411">
        <f t="shared" si="4"/>
        <v>68.824838410451818</v>
      </c>
      <c r="K167" s="412">
        <f t="shared" si="5"/>
        <v>3441.241920522591</v>
      </c>
      <c r="L167" s="134"/>
    </row>
    <row r="168" spans="2:12" ht="38.25" x14ac:dyDescent="0.2">
      <c r="B168" s="133"/>
      <c r="C168" s="405" t="s">
        <v>641</v>
      </c>
      <c r="D168" s="406" t="s">
        <v>642</v>
      </c>
      <c r="E168" s="407" t="s">
        <v>176</v>
      </c>
      <c r="F168" s="407" t="s">
        <v>643</v>
      </c>
      <c r="G168" s="408" t="s">
        <v>429</v>
      </c>
      <c r="H168" s="409">
        <v>20</v>
      </c>
      <c r="I168" s="410">
        <v>241.5</v>
      </c>
      <c r="J168" s="411">
        <f t="shared" si="4"/>
        <v>282.1456200326619</v>
      </c>
      <c r="K168" s="412">
        <f t="shared" si="5"/>
        <v>5642.9124006532384</v>
      </c>
      <c r="L168" s="134"/>
    </row>
    <row r="169" spans="2:12" ht="25.5" x14ac:dyDescent="0.2">
      <c r="B169" s="133"/>
      <c r="C169" s="405" t="s">
        <v>644</v>
      </c>
      <c r="D169" s="406" t="s">
        <v>645</v>
      </c>
      <c r="E169" s="407" t="s">
        <v>176</v>
      </c>
      <c r="F169" s="407" t="s">
        <v>646</v>
      </c>
      <c r="G169" s="408" t="s">
        <v>429</v>
      </c>
      <c r="H169" s="409">
        <v>50</v>
      </c>
      <c r="I169" s="410">
        <v>78.52</v>
      </c>
      <c r="J169" s="411">
        <f t="shared" si="4"/>
        <v>91.735296418072934</v>
      </c>
      <c r="K169" s="412">
        <f t="shared" si="5"/>
        <v>4586.764820903647</v>
      </c>
      <c r="L169" s="134"/>
    </row>
    <row r="170" spans="2:12" x14ac:dyDescent="0.2">
      <c r="B170" s="133"/>
      <c r="C170" s="405" t="s">
        <v>647</v>
      </c>
      <c r="D170" s="406" t="s">
        <v>648</v>
      </c>
      <c r="E170" s="407" t="s">
        <v>176</v>
      </c>
      <c r="F170" s="407" t="s">
        <v>649</v>
      </c>
      <c r="G170" s="408" t="s">
        <v>178</v>
      </c>
      <c r="H170" s="409">
        <v>50</v>
      </c>
      <c r="I170" s="410">
        <v>0.69</v>
      </c>
      <c r="J170" s="411">
        <f t="shared" si="4"/>
        <v>0.8061303429504626</v>
      </c>
      <c r="K170" s="412">
        <f t="shared" si="5"/>
        <v>40.306517147523131</v>
      </c>
      <c r="L170" s="134"/>
    </row>
    <row r="171" spans="2:12" x14ac:dyDescent="0.2">
      <c r="B171" s="133"/>
      <c r="C171" s="405" t="s">
        <v>650</v>
      </c>
      <c r="D171" s="406" t="s">
        <v>651</v>
      </c>
      <c r="E171" s="407" t="s">
        <v>176</v>
      </c>
      <c r="F171" s="407" t="s">
        <v>652</v>
      </c>
      <c r="G171" s="408" t="s">
        <v>178</v>
      </c>
      <c r="H171" s="409">
        <v>50</v>
      </c>
      <c r="I171" s="410">
        <v>1.04</v>
      </c>
      <c r="J171" s="411">
        <f t="shared" si="4"/>
        <v>1.2150370386499727</v>
      </c>
      <c r="K171" s="412">
        <f t="shared" si="5"/>
        <v>60.751851932498639</v>
      </c>
      <c r="L171" s="134"/>
    </row>
    <row r="172" spans="2:12" x14ac:dyDescent="0.2">
      <c r="B172" s="133"/>
      <c r="C172" s="405" t="s">
        <v>653</v>
      </c>
      <c r="D172" s="406" t="s">
        <v>654</v>
      </c>
      <c r="E172" s="407" t="s">
        <v>176</v>
      </c>
      <c r="F172" s="407" t="s">
        <v>655</v>
      </c>
      <c r="G172" s="408" t="s">
        <v>178</v>
      </c>
      <c r="H172" s="409">
        <v>100</v>
      </c>
      <c r="I172" s="410">
        <v>0.28999999999999998</v>
      </c>
      <c r="J172" s="411">
        <f t="shared" si="4"/>
        <v>0.33880840500816545</v>
      </c>
      <c r="K172" s="412">
        <f t="shared" si="5"/>
        <v>33.880840500816547</v>
      </c>
      <c r="L172" s="134"/>
    </row>
    <row r="173" spans="2:12" x14ac:dyDescent="0.2">
      <c r="B173" s="133"/>
      <c r="C173" s="405" t="s">
        <v>656</v>
      </c>
      <c r="D173" s="406" t="s">
        <v>657</v>
      </c>
      <c r="E173" s="407" t="s">
        <v>176</v>
      </c>
      <c r="F173" s="407" t="s">
        <v>658</v>
      </c>
      <c r="G173" s="408" t="s">
        <v>178</v>
      </c>
      <c r="H173" s="409">
        <v>100</v>
      </c>
      <c r="I173" s="410">
        <v>0.21</v>
      </c>
      <c r="J173" s="411">
        <f t="shared" si="4"/>
        <v>0.24534401741970602</v>
      </c>
      <c r="K173" s="412">
        <f t="shared" si="5"/>
        <v>24.534401741970601</v>
      </c>
      <c r="L173" s="134"/>
    </row>
    <row r="174" spans="2:12" ht="51" x14ac:dyDescent="0.2">
      <c r="B174" s="133"/>
      <c r="C174" s="405" t="s">
        <v>659</v>
      </c>
      <c r="D174" s="406" t="s">
        <v>660</v>
      </c>
      <c r="E174" s="407" t="s">
        <v>176</v>
      </c>
      <c r="F174" s="407" t="s">
        <v>661</v>
      </c>
      <c r="G174" s="408" t="s">
        <v>178</v>
      </c>
      <c r="H174" s="409">
        <v>10</v>
      </c>
      <c r="I174" s="410">
        <v>308.56</v>
      </c>
      <c r="J174" s="411">
        <f t="shared" si="4"/>
        <v>360.49214292868805</v>
      </c>
      <c r="K174" s="412">
        <f t="shared" si="5"/>
        <v>3604.9214292868805</v>
      </c>
      <c r="L174" s="134"/>
    </row>
    <row r="175" spans="2:12" ht="38.25" x14ac:dyDescent="0.2">
      <c r="B175" s="133"/>
      <c r="C175" s="405" t="s">
        <v>662</v>
      </c>
      <c r="D175" s="406" t="s">
        <v>663</v>
      </c>
      <c r="E175" s="407" t="s">
        <v>176</v>
      </c>
      <c r="F175" s="407" t="s">
        <v>664</v>
      </c>
      <c r="G175" s="408" t="s">
        <v>178</v>
      </c>
      <c r="H175" s="409">
        <v>5</v>
      </c>
      <c r="I175" s="410">
        <v>648.98</v>
      </c>
      <c r="J175" s="411">
        <f t="shared" si="4"/>
        <v>758.20647821448006</v>
      </c>
      <c r="K175" s="412">
        <f t="shared" si="5"/>
        <v>3791.0323910724001</v>
      </c>
      <c r="L175" s="134"/>
    </row>
    <row r="176" spans="2:12" ht="25.5" x14ac:dyDescent="0.2">
      <c r="B176" s="133"/>
      <c r="C176" s="405" t="s">
        <v>665</v>
      </c>
      <c r="D176" s="406" t="s">
        <v>666</v>
      </c>
      <c r="E176" s="407" t="s">
        <v>176</v>
      </c>
      <c r="F176" s="407" t="s">
        <v>667</v>
      </c>
      <c r="G176" s="408" t="s">
        <v>178</v>
      </c>
      <c r="H176" s="409">
        <v>5</v>
      </c>
      <c r="I176" s="410">
        <v>1147.6600000000001</v>
      </c>
      <c r="J176" s="411">
        <f t="shared" si="4"/>
        <v>1340.816738247142</v>
      </c>
      <c r="K176" s="412">
        <f t="shared" si="5"/>
        <v>6704.0836912357099</v>
      </c>
      <c r="L176" s="134"/>
    </row>
    <row r="177" spans="2:12" ht="25.5" x14ac:dyDescent="0.2">
      <c r="B177" s="133"/>
      <c r="C177" s="405" t="s">
        <v>668</v>
      </c>
      <c r="D177" s="406" t="s">
        <v>669</v>
      </c>
      <c r="E177" s="407" t="s">
        <v>176</v>
      </c>
      <c r="F177" s="407" t="s">
        <v>670</v>
      </c>
      <c r="G177" s="408" t="s">
        <v>178</v>
      </c>
      <c r="H177" s="409">
        <v>10</v>
      </c>
      <c r="I177" s="410">
        <v>19.22</v>
      </c>
      <c r="J177" s="411">
        <f t="shared" si="4"/>
        <v>22.454819118127379</v>
      </c>
      <c r="K177" s="412">
        <f t="shared" si="5"/>
        <v>224.54819118127378</v>
      </c>
      <c r="L177" s="134"/>
    </row>
    <row r="178" spans="2:12" ht="25.5" x14ac:dyDescent="0.2">
      <c r="B178" s="133"/>
      <c r="C178" s="405" t="s">
        <v>671</v>
      </c>
      <c r="D178" s="406" t="s">
        <v>672</v>
      </c>
      <c r="E178" s="407" t="s">
        <v>176</v>
      </c>
      <c r="F178" s="407" t="s">
        <v>673</v>
      </c>
      <c r="G178" s="408" t="s">
        <v>178</v>
      </c>
      <c r="H178" s="409">
        <v>10</v>
      </c>
      <c r="I178" s="410">
        <v>87.35</v>
      </c>
      <c r="J178" s="411">
        <f t="shared" si="4"/>
        <v>102.05142819814914</v>
      </c>
      <c r="K178" s="412">
        <f t="shared" si="5"/>
        <v>1020.5142819814914</v>
      </c>
      <c r="L178" s="134"/>
    </row>
    <row r="179" spans="2:12" ht="25.5" x14ac:dyDescent="0.2">
      <c r="B179" s="133"/>
      <c r="C179" s="405" t="s">
        <v>674</v>
      </c>
      <c r="D179" s="406" t="s">
        <v>675</v>
      </c>
      <c r="E179" s="407" t="s">
        <v>176</v>
      </c>
      <c r="F179" s="407" t="s">
        <v>676</v>
      </c>
      <c r="G179" s="408" t="s">
        <v>178</v>
      </c>
      <c r="H179" s="409">
        <v>10</v>
      </c>
      <c r="I179" s="410">
        <v>90.21</v>
      </c>
      <c r="J179" s="411">
        <f t="shared" si="4"/>
        <v>105.39278005443656</v>
      </c>
      <c r="K179" s="412">
        <f t="shared" si="5"/>
        <v>1053.9278005443655</v>
      </c>
      <c r="L179" s="134"/>
    </row>
    <row r="180" spans="2:12" x14ac:dyDescent="0.2">
      <c r="B180" s="133"/>
      <c r="C180" s="405" t="s">
        <v>677</v>
      </c>
      <c r="D180" s="406" t="s">
        <v>678</v>
      </c>
      <c r="E180" s="407" t="s">
        <v>176</v>
      </c>
      <c r="F180" s="407" t="s">
        <v>679</v>
      </c>
      <c r="G180" s="408" t="s">
        <v>178</v>
      </c>
      <c r="H180" s="409">
        <v>5</v>
      </c>
      <c r="I180" s="410">
        <v>130.94999999999999</v>
      </c>
      <c r="J180" s="411">
        <f t="shared" si="4"/>
        <v>152.98951943385953</v>
      </c>
      <c r="K180" s="412">
        <f t="shared" si="5"/>
        <v>764.94759716929764</v>
      </c>
      <c r="L180" s="134"/>
    </row>
    <row r="181" spans="2:12" x14ac:dyDescent="0.2">
      <c r="B181" s="133"/>
      <c r="C181" s="405" t="s">
        <v>680</v>
      </c>
      <c r="D181" s="406" t="s">
        <v>681</v>
      </c>
      <c r="E181" s="407" t="s">
        <v>176</v>
      </c>
      <c r="F181" s="407" t="s">
        <v>682</v>
      </c>
      <c r="G181" s="408" t="s">
        <v>178</v>
      </c>
      <c r="H181" s="409">
        <v>5</v>
      </c>
      <c r="I181" s="410">
        <v>271.58</v>
      </c>
      <c r="J181" s="411">
        <f t="shared" si="4"/>
        <v>317.28822976592267</v>
      </c>
      <c r="K181" s="412">
        <f t="shared" si="5"/>
        <v>1586.4411488296132</v>
      </c>
      <c r="L181" s="134"/>
    </row>
    <row r="182" spans="2:12" x14ac:dyDescent="0.2">
      <c r="B182" s="133"/>
      <c r="C182" s="405" t="s">
        <v>683</v>
      </c>
      <c r="D182" s="406" t="s">
        <v>684</v>
      </c>
      <c r="E182" s="407" t="s">
        <v>176</v>
      </c>
      <c r="F182" s="407" t="s">
        <v>685</v>
      </c>
      <c r="G182" s="408" t="s">
        <v>178</v>
      </c>
      <c r="H182" s="409">
        <v>5</v>
      </c>
      <c r="I182" s="410">
        <v>34.61</v>
      </c>
      <c r="J182" s="411">
        <f t="shared" si="4"/>
        <v>40.43503068045726</v>
      </c>
      <c r="K182" s="412">
        <f t="shared" si="5"/>
        <v>202.1751534022863</v>
      </c>
      <c r="L182" s="134"/>
    </row>
    <row r="183" spans="2:12" ht="25.5" x14ac:dyDescent="0.2">
      <c r="B183" s="133"/>
      <c r="C183" s="405" t="s">
        <v>686</v>
      </c>
      <c r="D183" s="406" t="s">
        <v>687</v>
      </c>
      <c r="E183" s="407" t="s">
        <v>176</v>
      </c>
      <c r="F183" s="407" t="s">
        <v>688</v>
      </c>
      <c r="G183" s="408" t="s">
        <v>178</v>
      </c>
      <c r="H183" s="409">
        <v>10</v>
      </c>
      <c r="I183" s="410">
        <v>84.45</v>
      </c>
      <c r="J183" s="411">
        <f t="shared" si="4"/>
        <v>98.663344148067495</v>
      </c>
      <c r="K183" s="412">
        <f t="shared" si="5"/>
        <v>986.63344148067495</v>
      </c>
      <c r="L183" s="134"/>
    </row>
    <row r="184" spans="2:12" ht="25.5" x14ac:dyDescent="0.2">
      <c r="B184" s="133"/>
      <c r="C184" s="405" t="s">
        <v>689</v>
      </c>
      <c r="D184" s="406" t="s">
        <v>690</v>
      </c>
      <c r="E184" s="407" t="s">
        <v>176</v>
      </c>
      <c r="F184" s="407" t="s">
        <v>691</v>
      </c>
      <c r="G184" s="408" t="s">
        <v>178</v>
      </c>
      <c r="H184" s="409">
        <v>10</v>
      </c>
      <c r="I184" s="410">
        <v>79.650000000000006</v>
      </c>
      <c r="J184" s="411">
        <f t="shared" si="4"/>
        <v>93.055480892759931</v>
      </c>
      <c r="K184" s="412">
        <f t="shared" si="5"/>
        <v>930.55480892759931</v>
      </c>
      <c r="L184" s="134"/>
    </row>
    <row r="185" spans="2:12" x14ac:dyDescent="0.2">
      <c r="B185" s="133"/>
      <c r="C185" s="405" t="s">
        <v>692</v>
      </c>
      <c r="D185" s="406" t="s">
        <v>693</v>
      </c>
      <c r="E185" s="407" t="s">
        <v>176</v>
      </c>
      <c r="F185" s="407" t="s">
        <v>694</v>
      </c>
      <c r="G185" s="408" t="s">
        <v>190</v>
      </c>
      <c r="H185" s="409">
        <v>100</v>
      </c>
      <c r="I185" s="410">
        <v>3.22</v>
      </c>
      <c r="J185" s="411">
        <f t="shared" si="4"/>
        <v>3.7619416004354926</v>
      </c>
      <c r="K185" s="412">
        <f t="shared" si="5"/>
        <v>376.19416004354929</v>
      </c>
      <c r="L185" s="134"/>
    </row>
    <row r="186" spans="2:12" x14ac:dyDescent="0.2">
      <c r="B186" s="133"/>
      <c r="C186" s="405" t="s">
        <v>695</v>
      </c>
      <c r="D186" s="406" t="s">
        <v>696</v>
      </c>
      <c r="E186" s="407" t="s">
        <v>176</v>
      </c>
      <c r="F186" s="407" t="s">
        <v>697</v>
      </c>
      <c r="G186" s="408" t="s">
        <v>368</v>
      </c>
      <c r="H186" s="409">
        <v>50</v>
      </c>
      <c r="I186" s="410">
        <v>31.88</v>
      </c>
      <c r="J186" s="411">
        <f t="shared" si="4"/>
        <v>37.245558454001085</v>
      </c>
      <c r="K186" s="412">
        <f t="shared" si="5"/>
        <v>1862.2779227000542</v>
      </c>
      <c r="L186" s="134"/>
    </row>
    <row r="187" spans="2:12" x14ac:dyDescent="0.2">
      <c r="B187" s="133"/>
      <c r="C187" s="405" t="s">
        <v>698</v>
      </c>
      <c r="D187" s="406" t="s">
        <v>699</v>
      </c>
      <c r="E187" s="407" t="s">
        <v>176</v>
      </c>
      <c r="F187" s="407" t="s">
        <v>700</v>
      </c>
      <c r="G187" s="408" t="s">
        <v>178</v>
      </c>
      <c r="H187" s="409">
        <v>50</v>
      </c>
      <c r="I187" s="410">
        <v>44</v>
      </c>
      <c r="J187" s="411">
        <f t="shared" si="4"/>
        <v>51.40541317365269</v>
      </c>
      <c r="K187" s="412">
        <f t="shared" si="5"/>
        <v>2570.2706586826343</v>
      </c>
      <c r="L187" s="134"/>
    </row>
    <row r="188" spans="2:12" ht="25.5" x14ac:dyDescent="0.2">
      <c r="B188" s="133"/>
      <c r="C188" s="405" t="s">
        <v>701</v>
      </c>
      <c r="D188" s="406" t="s">
        <v>702</v>
      </c>
      <c r="E188" s="407" t="s">
        <v>176</v>
      </c>
      <c r="F188" s="407" t="s">
        <v>703</v>
      </c>
      <c r="G188" s="408" t="s">
        <v>178</v>
      </c>
      <c r="H188" s="409">
        <v>50</v>
      </c>
      <c r="I188" s="410">
        <v>37.99</v>
      </c>
      <c r="J188" s="411">
        <f t="shared" si="4"/>
        <v>44.383901056069675</v>
      </c>
      <c r="K188" s="412">
        <f t="shared" si="5"/>
        <v>2219.1950528034836</v>
      </c>
      <c r="L188" s="134"/>
    </row>
    <row r="189" spans="2:12" x14ac:dyDescent="0.2">
      <c r="B189" s="133"/>
      <c r="C189" s="405" t="s">
        <v>704</v>
      </c>
      <c r="D189" s="406" t="s">
        <v>705</v>
      </c>
      <c r="E189" s="407" t="s">
        <v>176</v>
      </c>
      <c r="F189" s="407" t="s">
        <v>706</v>
      </c>
      <c r="G189" s="408" t="s">
        <v>178</v>
      </c>
      <c r="H189" s="409">
        <v>20</v>
      </c>
      <c r="I189" s="410">
        <v>170.68</v>
      </c>
      <c r="J189" s="411">
        <f t="shared" si="4"/>
        <v>199.4062709199782</v>
      </c>
      <c r="K189" s="412">
        <f t="shared" si="5"/>
        <v>3988.1254183995638</v>
      </c>
      <c r="L189" s="134"/>
    </row>
    <row r="190" spans="2:12" x14ac:dyDescent="0.2">
      <c r="B190" s="133"/>
      <c r="C190" s="405" t="s">
        <v>707</v>
      </c>
      <c r="D190" s="406" t="s">
        <v>708</v>
      </c>
      <c r="E190" s="407" t="s">
        <v>176</v>
      </c>
      <c r="F190" s="407" t="s">
        <v>709</v>
      </c>
      <c r="G190" s="408" t="s">
        <v>178</v>
      </c>
      <c r="H190" s="409">
        <v>50</v>
      </c>
      <c r="I190" s="410">
        <v>10.039999999999999</v>
      </c>
      <c r="J190" s="411">
        <f t="shared" si="4"/>
        <v>11.729780642351658</v>
      </c>
      <c r="K190" s="412">
        <f t="shared" si="5"/>
        <v>586.48903211758295</v>
      </c>
      <c r="L190" s="134"/>
    </row>
    <row r="191" spans="2:12" x14ac:dyDescent="0.2">
      <c r="B191" s="133"/>
      <c r="C191" s="405" t="s">
        <v>710</v>
      </c>
      <c r="D191" s="406" t="s">
        <v>711</v>
      </c>
      <c r="E191" s="407" t="s">
        <v>176</v>
      </c>
      <c r="F191" s="407" t="s">
        <v>712</v>
      </c>
      <c r="G191" s="408" t="s">
        <v>178</v>
      </c>
      <c r="H191" s="409">
        <v>50</v>
      </c>
      <c r="I191" s="410">
        <v>24.94</v>
      </c>
      <c r="J191" s="411">
        <f t="shared" si="4"/>
        <v>29.137522830702231</v>
      </c>
      <c r="K191" s="412">
        <f t="shared" si="5"/>
        <v>1456.8761415351116</v>
      </c>
      <c r="L191" s="134"/>
    </row>
    <row r="192" spans="2:12" x14ac:dyDescent="0.2">
      <c r="B192" s="133"/>
      <c r="C192" s="405" t="s">
        <v>713</v>
      </c>
      <c r="D192" s="406" t="s">
        <v>714</v>
      </c>
      <c r="E192" s="407" t="s">
        <v>176</v>
      </c>
      <c r="F192" s="407" t="s">
        <v>715</v>
      </c>
      <c r="G192" s="408" t="s">
        <v>260</v>
      </c>
      <c r="H192" s="409">
        <v>50</v>
      </c>
      <c r="I192" s="410">
        <v>15.68</v>
      </c>
      <c r="J192" s="411">
        <f t="shared" si="4"/>
        <v>18.31901996733805</v>
      </c>
      <c r="K192" s="412">
        <f t="shared" si="5"/>
        <v>915.95099836690247</v>
      </c>
      <c r="L192" s="134"/>
    </row>
    <row r="193" spans="2:12" ht="25.5" x14ac:dyDescent="0.2">
      <c r="B193" s="133"/>
      <c r="C193" s="405" t="s">
        <v>716</v>
      </c>
      <c r="D193" s="406" t="s">
        <v>717</v>
      </c>
      <c r="E193" s="407" t="s">
        <v>176</v>
      </c>
      <c r="F193" s="407" t="s">
        <v>718</v>
      </c>
      <c r="G193" s="408" t="s">
        <v>368</v>
      </c>
      <c r="H193" s="409">
        <v>30</v>
      </c>
      <c r="I193" s="410">
        <v>36.659999999999997</v>
      </c>
      <c r="J193" s="411">
        <f t="shared" si="4"/>
        <v>42.830055612411535</v>
      </c>
      <c r="K193" s="412">
        <f t="shared" si="5"/>
        <v>1284.901668372346</v>
      </c>
      <c r="L193" s="134"/>
    </row>
    <row r="194" spans="2:12" ht="25.5" x14ac:dyDescent="0.2">
      <c r="B194" s="133"/>
      <c r="C194" s="405" t="s">
        <v>719</v>
      </c>
      <c r="D194" s="406" t="s">
        <v>720</v>
      </c>
      <c r="E194" s="407" t="s">
        <v>176</v>
      </c>
      <c r="F194" s="407" t="s">
        <v>721</v>
      </c>
      <c r="G194" s="408" t="s">
        <v>368</v>
      </c>
      <c r="H194" s="409">
        <v>30</v>
      </c>
      <c r="I194" s="410">
        <v>32.58</v>
      </c>
      <c r="J194" s="411">
        <f t="shared" si="4"/>
        <v>38.063371845400106</v>
      </c>
      <c r="K194" s="412">
        <f t="shared" si="5"/>
        <v>1141.9011553620032</v>
      </c>
      <c r="L194" s="134"/>
    </row>
    <row r="195" spans="2:12" x14ac:dyDescent="0.2">
      <c r="B195" s="133"/>
      <c r="C195" s="405" t="s">
        <v>722</v>
      </c>
      <c r="D195" s="406" t="s">
        <v>723</v>
      </c>
      <c r="E195" s="407" t="s">
        <v>176</v>
      </c>
      <c r="F195" s="407" t="s">
        <v>724</v>
      </c>
      <c r="G195" s="408" t="s">
        <v>178</v>
      </c>
      <c r="H195" s="409">
        <v>5</v>
      </c>
      <c r="I195" s="410">
        <v>479.54</v>
      </c>
      <c r="J195" s="411">
        <f t="shared" si="4"/>
        <v>560.24890530212303</v>
      </c>
      <c r="K195" s="412">
        <f t="shared" si="5"/>
        <v>2801.2445265106153</v>
      </c>
      <c r="L195" s="134"/>
    </row>
    <row r="196" spans="2:12" ht="25.5" x14ac:dyDescent="0.2">
      <c r="B196" s="133"/>
      <c r="C196" s="405" t="s">
        <v>725</v>
      </c>
      <c r="D196" s="406" t="s">
        <v>726</v>
      </c>
      <c r="E196" s="407" t="s">
        <v>176</v>
      </c>
      <c r="F196" s="407" t="s">
        <v>727</v>
      </c>
      <c r="G196" s="408" t="s">
        <v>178</v>
      </c>
      <c r="H196" s="409">
        <v>10</v>
      </c>
      <c r="I196" s="410">
        <v>11.29</v>
      </c>
      <c r="J196" s="411">
        <f t="shared" si="4"/>
        <v>13.190161698421337</v>
      </c>
      <c r="K196" s="412">
        <f t="shared" si="5"/>
        <v>131.90161698421338</v>
      </c>
      <c r="L196" s="134"/>
    </row>
    <row r="197" spans="2:12" ht="25.5" x14ac:dyDescent="0.2">
      <c r="B197" s="133"/>
      <c r="C197" s="405" t="s">
        <v>728</v>
      </c>
      <c r="D197" s="406" t="s">
        <v>729</v>
      </c>
      <c r="E197" s="407" t="s">
        <v>176</v>
      </c>
      <c r="F197" s="407" t="s">
        <v>730</v>
      </c>
      <c r="G197" s="408" t="s">
        <v>178</v>
      </c>
      <c r="H197" s="409">
        <v>10</v>
      </c>
      <c r="I197" s="410">
        <v>11.11</v>
      </c>
      <c r="J197" s="411">
        <f t="shared" si="4"/>
        <v>12.979866826347303</v>
      </c>
      <c r="K197" s="412">
        <f t="shared" si="5"/>
        <v>129.79866826347302</v>
      </c>
      <c r="L197" s="134"/>
    </row>
    <row r="198" spans="2:12" x14ac:dyDescent="0.2">
      <c r="B198" s="133"/>
      <c r="C198" s="405" t="s">
        <v>731</v>
      </c>
      <c r="D198" s="406" t="s">
        <v>732</v>
      </c>
      <c r="E198" s="407" t="s">
        <v>176</v>
      </c>
      <c r="F198" s="407" t="s">
        <v>733</v>
      </c>
      <c r="G198" s="408" t="s">
        <v>178</v>
      </c>
      <c r="H198" s="409">
        <v>10</v>
      </c>
      <c r="I198" s="410">
        <v>1.57</v>
      </c>
      <c r="J198" s="411">
        <f t="shared" si="4"/>
        <v>1.8342386064235165</v>
      </c>
      <c r="K198" s="412">
        <f t="shared" si="5"/>
        <v>18.342386064235164</v>
      </c>
      <c r="L198" s="134"/>
    </row>
    <row r="199" spans="2:12" x14ac:dyDescent="0.2">
      <c r="B199" s="133"/>
      <c r="C199" s="405" t="s">
        <v>734</v>
      </c>
      <c r="D199" s="406" t="s">
        <v>735</v>
      </c>
      <c r="E199" s="407" t="s">
        <v>176</v>
      </c>
      <c r="F199" s="407" t="s">
        <v>736</v>
      </c>
      <c r="G199" s="408" t="s">
        <v>178</v>
      </c>
      <c r="H199" s="409">
        <v>10</v>
      </c>
      <c r="I199" s="410">
        <v>168.82</v>
      </c>
      <c r="J199" s="411">
        <f t="shared" ref="J199:J262" si="6">I199*(1+$D$4)</f>
        <v>197.23322390854651</v>
      </c>
      <c r="K199" s="412">
        <f t="shared" si="5"/>
        <v>1972.3322390854651</v>
      </c>
      <c r="L199" s="134"/>
    </row>
    <row r="200" spans="2:12" ht="25.5" x14ac:dyDescent="0.2">
      <c r="B200" s="133"/>
      <c r="C200" s="405" t="s">
        <v>737</v>
      </c>
      <c r="D200" s="406" t="s">
        <v>738</v>
      </c>
      <c r="E200" s="407" t="s">
        <v>176</v>
      </c>
      <c r="F200" s="407" t="s">
        <v>739</v>
      </c>
      <c r="G200" s="408" t="s">
        <v>178</v>
      </c>
      <c r="H200" s="409">
        <v>10</v>
      </c>
      <c r="I200" s="410">
        <v>2.6</v>
      </c>
      <c r="J200" s="411">
        <f t="shared" si="6"/>
        <v>3.0375925966249318</v>
      </c>
      <c r="K200" s="412">
        <f t="shared" ref="K200:K263" si="7">H200*J200</f>
        <v>30.375925966249319</v>
      </c>
      <c r="L200" s="134"/>
    </row>
    <row r="201" spans="2:12" x14ac:dyDescent="0.2">
      <c r="B201" s="133"/>
      <c r="C201" s="405" t="s">
        <v>737</v>
      </c>
      <c r="D201" s="406" t="s">
        <v>1050</v>
      </c>
      <c r="E201" s="407" t="s">
        <v>176</v>
      </c>
      <c r="F201" s="407" t="s">
        <v>1051</v>
      </c>
      <c r="G201" s="408" t="s">
        <v>190</v>
      </c>
      <c r="H201" s="409">
        <v>20</v>
      </c>
      <c r="I201" s="410">
        <v>31.29</v>
      </c>
      <c r="J201" s="411">
        <f t="shared" si="6"/>
        <v>36.556258595536193</v>
      </c>
      <c r="K201" s="412">
        <f t="shared" si="7"/>
        <v>731.12517191072379</v>
      </c>
      <c r="L201" s="134"/>
    </row>
    <row r="202" spans="2:12" x14ac:dyDescent="0.2">
      <c r="B202" s="133"/>
      <c r="C202" s="405" t="s">
        <v>740</v>
      </c>
      <c r="D202" s="406" t="s">
        <v>741</v>
      </c>
      <c r="E202" s="407" t="s">
        <v>176</v>
      </c>
      <c r="F202" s="407" t="s">
        <v>742</v>
      </c>
      <c r="G202" s="408" t="s">
        <v>178</v>
      </c>
      <c r="H202" s="409">
        <v>1000</v>
      </c>
      <c r="I202" s="410">
        <v>0.75</v>
      </c>
      <c r="J202" s="411">
        <f t="shared" si="6"/>
        <v>0.87622863364180725</v>
      </c>
      <c r="K202" s="412">
        <f t="shared" si="7"/>
        <v>876.22863364180728</v>
      </c>
      <c r="L202" s="134"/>
    </row>
    <row r="203" spans="2:12" x14ac:dyDescent="0.2">
      <c r="B203" s="133"/>
      <c r="C203" s="405" t="s">
        <v>743</v>
      </c>
      <c r="D203" s="406" t="s">
        <v>744</v>
      </c>
      <c r="E203" s="407" t="s">
        <v>176</v>
      </c>
      <c r="F203" s="407" t="s">
        <v>745</v>
      </c>
      <c r="G203" s="408" t="s">
        <v>260</v>
      </c>
      <c r="H203" s="409">
        <v>50</v>
      </c>
      <c r="I203" s="410">
        <v>40.020000000000003</v>
      </c>
      <c r="J203" s="411">
        <f t="shared" si="6"/>
        <v>46.755559891126836</v>
      </c>
      <c r="K203" s="412">
        <f t="shared" si="7"/>
        <v>2337.7779945563416</v>
      </c>
      <c r="L203" s="134"/>
    </row>
    <row r="204" spans="2:12" x14ac:dyDescent="0.2">
      <c r="B204" s="133"/>
      <c r="C204" s="405" t="s">
        <v>746</v>
      </c>
      <c r="D204" s="406" t="s">
        <v>747</v>
      </c>
      <c r="E204" s="407" t="s">
        <v>176</v>
      </c>
      <c r="F204" s="407" t="s">
        <v>748</v>
      </c>
      <c r="G204" s="408" t="s">
        <v>178</v>
      </c>
      <c r="H204" s="409">
        <v>20</v>
      </c>
      <c r="I204" s="410">
        <v>39.549999999999997</v>
      </c>
      <c r="J204" s="411">
        <f t="shared" si="6"/>
        <v>46.206456614044626</v>
      </c>
      <c r="K204" s="412">
        <f t="shared" si="7"/>
        <v>924.12913228089246</v>
      </c>
      <c r="L204" s="134"/>
    </row>
    <row r="205" spans="2:12" ht="25.5" x14ac:dyDescent="0.2">
      <c r="B205" s="133"/>
      <c r="C205" s="405" t="s">
        <v>749</v>
      </c>
      <c r="D205" s="406" t="s">
        <v>750</v>
      </c>
      <c r="E205" s="407" t="s">
        <v>176</v>
      </c>
      <c r="F205" s="407" t="s">
        <v>751</v>
      </c>
      <c r="G205" s="408" t="s">
        <v>178</v>
      </c>
      <c r="H205" s="409">
        <v>20</v>
      </c>
      <c r="I205" s="410">
        <v>11.9</v>
      </c>
      <c r="J205" s="411">
        <f t="shared" si="6"/>
        <v>13.902827653783341</v>
      </c>
      <c r="K205" s="412">
        <f t="shared" si="7"/>
        <v>278.05655307566678</v>
      </c>
      <c r="L205" s="134"/>
    </row>
    <row r="206" spans="2:12" ht="25.5" x14ac:dyDescent="0.2">
      <c r="B206" s="133"/>
      <c r="C206" s="405" t="s">
        <v>752</v>
      </c>
      <c r="D206" s="406" t="s">
        <v>753</v>
      </c>
      <c r="E206" s="407" t="s">
        <v>176</v>
      </c>
      <c r="F206" s="407" t="s">
        <v>754</v>
      </c>
      <c r="G206" s="408" t="s">
        <v>178</v>
      </c>
      <c r="H206" s="409">
        <v>20</v>
      </c>
      <c r="I206" s="410">
        <v>20.61</v>
      </c>
      <c r="J206" s="411">
        <f t="shared" si="6"/>
        <v>24.07876285247686</v>
      </c>
      <c r="K206" s="412">
        <f t="shared" si="7"/>
        <v>481.57525704953719</v>
      </c>
      <c r="L206" s="134"/>
    </row>
    <row r="207" spans="2:12" ht="25.5" x14ac:dyDescent="0.2">
      <c r="B207" s="133"/>
      <c r="C207" s="405" t="s">
        <v>755</v>
      </c>
      <c r="D207" s="406" t="s">
        <v>756</v>
      </c>
      <c r="E207" s="407" t="s">
        <v>176</v>
      </c>
      <c r="F207" s="407" t="s">
        <v>757</v>
      </c>
      <c r="G207" s="408" t="s">
        <v>178</v>
      </c>
      <c r="H207" s="409">
        <v>20</v>
      </c>
      <c r="I207" s="410">
        <v>45.73</v>
      </c>
      <c r="J207" s="411">
        <f t="shared" si="6"/>
        <v>53.426580555253118</v>
      </c>
      <c r="K207" s="412">
        <f t="shared" si="7"/>
        <v>1068.5316111050624</v>
      </c>
      <c r="L207" s="134"/>
    </row>
    <row r="208" spans="2:12" ht="25.5" x14ac:dyDescent="0.2">
      <c r="B208" s="133"/>
      <c r="C208" s="405" t="s">
        <v>758</v>
      </c>
      <c r="D208" s="406" t="s">
        <v>759</v>
      </c>
      <c r="E208" s="407" t="s">
        <v>176</v>
      </c>
      <c r="F208" s="407" t="s">
        <v>760</v>
      </c>
      <c r="G208" s="408" t="s">
        <v>178</v>
      </c>
      <c r="H208" s="409">
        <v>10</v>
      </c>
      <c r="I208" s="410">
        <v>96.71</v>
      </c>
      <c r="J208" s="411">
        <f t="shared" si="6"/>
        <v>112.98676154599889</v>
      </c>
      <c r="K208" s="412">
        <f t="shared" si="7"/>
        <v>1129.8676154599889</v>
      </c>
      <c r="L208" s="134"/>
    </row>
    <row r="209" spans="2:12" ht="25.5" x14ac:dyDescent="0.2">
      <c r="B209" s="133"/>
      <c r="C209" s="405" t="s">
        <v>761</v>
      </c>
      <c r="D209" s="406" t="s">
        <v>762</v>
      </c>
      <c r="E209" s="407" t="s">
        <v>176</v>
      </c>
      <c r="F209" s="407" t="s">
        <v>763</v>
      </c>
      <c r="G209" s="408" t="s">
        <v>178</v>
      </c>
      <c r="H209" s="409">
        <v>10</v>
      </c>
      <c r="I209" s="410">
        <v>114.33</v>
      </c>
      <c r="J209" s="411">
        <f t="shared" si="6"/>
        <v>133.57229291235709</v>
      </c>
      <c r="K209" s="412">
        <f t="shared" si="7"/>
        <v>1335.7229291235708</v>
      </c>
      <c r="L209" s="134"/>
    </row>
    <row r="210" spans="2:12" x14ac:dyDescent="0.2">
      <c r="B210" s="133"/>
      <c r="C210" s="405" t="s">
        <v>764</v>
      </c>
      <c r="D210" s="406" t="s">
        <v>765</v>
      </c>
      <c r="E210" s="407" t="s">
        <v>176</v>
      </c>
      <c r="F210" s="407" t="s">
        <v>766</v>
      </c>
      <c r="G210" s="408" t="s">
        <v>178</v>
      </c>
      <c r="H210" s="409">
        <v>10</v>
      </c>
      <c r="I210" s="410">
        <v>108.82</v>
      </c>
      <c r="J210" s="411">
        <f t="shared" si="6"/>
        <v>127.13493321720193</v>
      </c>
      <c r="K210" s="412">
        <f t="shared" si="7"/>
        <v>1271.3493321720193</v>
      </c>
      <c r="L210" s="134"/>
    </row>
    <row r="211" spans="2:12" ht="25.5" x14ac:dyDescent="0.2">
      <c r="B211" s="133"/>
      <c r="C211" s="405" t="s">
        <v>767</v>
      </c>
      <c r="D211" s="406" t="s">
        <v>768</v>
      </c>
      <c r="E211" s="407" t="s">
        <v>176</v>
      </c>
      <c r="F211" s="407" t="s">
        <v>769</v>
      </c>
      <c r="G211" s="408" t="s">
        <v>368</v>
      </c>
      <c r="H211" s="409">
        <v>20</v>
      </c>
      <c r="I211" s="410">
        <v>19.41</v>
      </c>
      <c r="J211" s="411">
        <f t="shared" si="6"/>
        <v>22.676797038649969</v>
      </c>
      <c r="K211" s="412">
        <f t="shared" si="7"/>
        <v>453.53594077299937</v>
      </c>
      <c r="L211" s="134"/>
    </row>
    <row r="212" spans="2:12" ht="25.5" x14ac:dyDescent="0.2">
      <c r="B212" s="133"/>
      <c r="C212" s="405" t="s">
        <v>770</v>
      </c>
      <c r="D212" s="406" t="s">
        <v>771</v>
      </c>
      <c r="E212" s="407" t="s">
        <v>176</v>
      </c>
      <c r="F212" s="407" t="s">
        <v>772</v>
      </c>
      <c r="G212" s="408" t="s">
        <v>368</v>
      </c>
      <c r="H212" s="409">
        <v>300</v>
      </c>
      <c r="I212" s="410">
        <v>20.77</v>
      </c>
      <c r="J212" s="411">
        <f t="shared" si="6"/>
        <v>24.26569162765378</v>
      </c>
      <c r="K212" s="412">
        <f t="shared" si="7"/>
        <v>7279.7074882961342</v>
      </c>
      <c r="L212" s="134"/>
    </row>
    <row r="213" spans="2:12" ht="25.5" x14ac:dyDescent="0.2">
      <c r="B213" s="133"/>
      <c r="C213" s="405" t="s">
        <v>773</v>
      </c>
      <c r="D213" s="406" t="s">
        <v>774</v>
      </c>
      <c r="E213" s="407" t="s">
        <v>176</v>
      </c>
      <c r="F213" s="407" t="s">
        <v>775</v>
      </c>
      <c r="G213" s="408" t="s">
        <v>368</v>
      </c>
      <c r="H213" s="409">
        <v>300</v>
      </c>
      <c r="I213" s="410">
        <v>31.96</v>
      </c>
      <c r="J213" s="411">
        <f t="shared" si="6"/>
        <v>37.339022841589546</v>
      </c>
      <c r="K213" s="412">
        <f t="shared" si="7"/>
        <v>11201.706852476864</v>
      </c>
      <c r="L213" s="134"/>
    </row>
    <row r="214" spans="2:12" ht="25.5" x14ac:dyDescent="0.2">
      <c r="B214" s="133"/>
      <c r="C214" s="405" t="s">
        <v>776</v>
      </c>
      <c r="D214" s="406" t="s">
        <v>777</v>
      </c>
      <c r="E214" s="407" t="s">
        <v>176</v>
      </c>
      <c r="F214" s="407" t="s">
        <v>778</v>
      </c>
      <c r="G214" s="408" t="s">
        <v>368</v>
      </c>
      <c r="H214" s="409">
        <v>300</v>
      </c>
      <c r="I214" s="410">
        <v>25.55</v>
      </c>
      <c r="J214" s="411">
        <f t="shared" si="6"/>
        <v>29.850188786064233</v>
      </c>
      <c r="K214" s="412">
        <f t="shared" si="7"/>
        <v>8955.05663581927</v>
      </c>
      <c r="L214" s="134"/>
    </row>
    <row r="215" spans="2:12" x14ac:dyDescent="0.2">
      <c r="B215" s="133"/>
      <c r="C215" s="405" t="s">
        <v>779</v>
      </c>
      <c r="D215" s="406" t="s">
        <v>780</v>
      </c>
      <c r="E215" s="407" t="s">
        <v>176</v>
      </c>
      <c r="F215" s="407" t="s">
        <v>781</v>
      </c>
      <c r="G215" s="408" t="s">
        <v>368</v>
      </c>
      <c r="H215" s="409">
        <v>100</v>
      </c>
      <c r="I215" s="410">
        <v>18.96</v>
      </c>
      <c r="J215" s="411">
        <f t="shared" si="6"/>
        <v>22.151059858464887</v>
      </c>
      <c r="K215" s="412">
        <f t="shared" si="7"/>
        <v>2215.1059858464887</v>
      </c>
      <c r="L215" s="134"/>
    </row>
    <row r="216" spans="2:12" x14ac:dyDescent="0.2">
      <c r="B216" s="133"/>
      <c r="C216" s="405" t="s">
        <v>782</v>
      </c>
      <c r="D216" s="406" t="s">
        <v>783</v>
      </c>
      <c r="E216" s="407" t="s">
        <v>176</v>
      </c>
      <c r="F216" s="407" t="s">
        <v>784</v>
      </c>
      <c r="G216" s="408" t="s">
        <v>368</v>
      </c>
      <c r="H216" s="409">
        <v>100</v>
      </c>
      <c r="I216" s="410">
        <v>6.84</v>
      </c>
      <c r="J216" s="411">
        <f t="shared" si="6"/>
        <v>7.9912051388132816</v>
      </c>
      <c r="K216" s="412">
        <f t="shared" si="7"/>
        <v>799.12051388132818</v>
      </c>
      <c r="L216" s="134"/>
    </row>
    <row r="217" spans="2:12" x14ac:dyDescent="0.2">
      <c r="B217" s="133"/>
      <c r="C217" s="405" t="s">
        <v>785</v>
      </c>
      <c r="D217" s="406" t="s">
        <v>786</v>
      </c>
      <c r="E217" s="407" t="s">
        <v>176</v>
      </c>
      <c r="F217" s="407" t="s">
        <v>787</v>
      </c>
      <c r="G217" s="408" t="s">
        <v>368</v>
      </c>
      <c r="H217" s="409">
        <v>100</v>
      </c>
      <c r="I217" s="410">
        <v>16.8</v>
      </c>
      <c r="J217" s="411">
        <f t="shared" si="6"/>
        <v>19.627521393576483</v>
      </c>
      <c r="K217" s="412">
        <f t="shared" si="7"/>
        <v>1962.7521393576483</v>
      </c>
      <c r="L217" s="134"/>
    </row>
    <row r="218" spans="2:12" x14ac:dyDescent="0.2">
      <c r="B218" s="133"/>
      <c r="C218" s="405" t="s">
        <v>785</v>
      </c>
      <c r="D218" s="406" t="s">
        <v>1052</v>
      </c>
      <c r="E218" s="407" t="s">
        <v>176</v>
      </c>
      <c r="F218" s="407" t="s">
        <v>1053</v>
      </c>
      <c r="G218" s="408" t="s">
        <v>178</v>
      </c>
      <c r="H218" s="409">
        <v>100</v>
      </c>
      <c r="I218" s="410">
        <v>1.96</v>
      </c>
      <c r="J218" s="411">
        <f t="shared" si="6"/>
        <v>2.2898774959172563</v>
      </c>
      <c r="K218" s="412">
        <f t="shared" si="7"/>
        <v>228.98774959172562</v>
      </c>
      <c r="L218" s="134"/>
    </row>
    <row r="219" spans="2:12" x14ac:dyDescent="0.2">
      <c r="B219" s="133"/>
      <c r="C219" s="405" t="s">
        <v>788</v>
      </c>
      <c r="D219" s="406" t="s">
        <v>789</v>
      </c>
      <c r="E219" s="407" t="s">
        <v>176</v>
      </c>
      <c r="F219" s="407" t="s">
        <v>790</v>
      </c>
      <c r="G219" s="408" t="s">
        <v>368</v>
      </c>
      <c r="H219" s="409">
        <v>100</v>
      </c>
      <c r="I219" s="410">
        <v>4.6900000000000004</v>
      </c>
      <c r="J219" s="411">
        <f t="shared" si="6"/>
        <v>5.4793497223734349</v>
      </c>
      <c r="K219" s="412">
        <f t="shared" si="7"/>
        <v>547.93497223734346</v>
      </c>
      <c r="L219" s="134"/>
    </row>
    <row r="220" spans="2:12" x14ac:dyDescent="0.2">
      <c r="B220" s="133"/>
      <c r="C220" s="405" t="s">
        <v>788</v>
      </c>
      <c r="D220" s="406" t="s">
        <v>1054</v>
      </c>
      <c r="E220" s="407" t="s">
        <v>176</v>
      </c>
      <c r="F220" s="407" t="s">
        <v>1055</v>
      </c>
      <c r="G220" s="408" t="s">
        <v>368</v>
      </c>
      <c r="H220" s="409">
        <v>100</v>
      </c>
      <c r="I220" s="410">
        <v>11.64</v>
      </c>
      <c r="J220" s="411">
        <f t="shared" si="6"/>
        <v>13.599068394120849</v>
      </c>
      <c r="K220" s="412">
        <f t="shared" si="7"/>
        <v>1359.906839412085</v>
      </c>
      <c r="L220" s="134"/>
    </row>
    <row r="221" spans="2:12" x14ac:dyDescent="0.2">
      <c r="B221" s="133"/>
      <c r="C221" s="405" t="s">
        <v>791</v>
      </c>
      <c r="D221" s="406" t="s">
        <v>792</v>
      </c>
      <c r="E221" s="407" t="s">
        <v>176</v>
      </c>
      <c r="F221" s="407" t="s">
        <v>793</v>
      </c>
      <c r="G221" s="408" t="s">
        <v>368</v>
      </c>
      <c r="H221" s="409">
        <v>50</v>
      </c>
      <c r="I221" s="410">
        <v>10.53</v>
      </c>
      <c r="J221" s="411">
        <f t="shared" si="6"/>
        <v>12.302250016330973</v>
      </c>
      <c r="K221" s="412">
        <f t="shared" si="7"/>
        <v>615.11250081654862</v>
      </c>
      <c r="L221" s="134"/>
    </row>
    <row r="222" spans="2:12" x14ac:dyDescent="0.2">
      <c r="B222" s="133"/>
      <c r="C222" s="405" t="s">
        <v>794</v>
      </c>
      <c r="D222" s="406" t="s">
        <v>795</v>
      </c>
      <c r="E222" s="407" t="s">
        <v>176</v>
      </c>
      <c r="F222" s="407" t="s">
        <v>796</v>
      </c>
      <c r="G222" s="408" t="s">
        <v>368</v>
      </c>
      <c r="H222" s="409">
        <v>50</v>
      </c>
      <c r="I222" s="410">
        <v>17.559999999999999</v>
      </c>
      <c r="J222" s="411">
        <f t="shared" si="6"/>
        <v>20.515433075666845</v>
      </c>
      <c r="K222" s="412">
        <f t="shared" si="7"/>
        <v>1025.7716537833423</v>
      </c>
      <c r="L222" s="134"/>
    </row>
    <row r="223" spans="2:12" x14ac:dyDescent="0.2">
      <c r="B223" s="133"/>
      <c r="C223" s="405" t="s">
        <v>797</v>
      </c>
      <c r="D223" s="406" t="s">
        <v>798</v>
      </c>
      <c r="E223" s="407" t="s">
        <v>176</v>
      </c>
      <c r="F223" s="407" t="s">
        <v>799</v>
      </c>
      <c r="G223" s="408" t="s">
        <v>178</v>
      </c>
      <c r="H223" s="409">
        <v>50</v>
      </c>
      <c r="I223" s="410">
        <v>13.99</v>
      </c>
      <c r="J223" s="411">
        <f t="shared" si="6"/>
        <v>16.344584779531843</v>
      </c>
      <c r="K223" s="412">
        <f t="shared" si="7"/>
        <v>817.22923897659211</v>
      </c>
      <c r="L223" s="134"/>
    </row>
    <row r="224" spans="2:12" ht="25.5" x14ac:dyDescent="0.2">
      <c r="B224" s="133"/>
      <c r="C224" s="405" t="s">
        <v>800</v>
      </c>
      <c r="D224" s="406" t="s">
        <v>801</v>
      </c>
      <c r="E224" s="407" t="s">
        <v>176</v>
      </c>
      <c r="F224" s="407" t="s">
        <v>802</v>
      </c>
      <c r="G224" s="408" t="s">
        <v>260</v>
      </c>
      <c r="H224" s="409">
        <v>50</v>
      </c>
      <c r="I224" s="410">
        <v>37.36</v>
      </c>
      <c r="J224" s="411">
        <f t="shared" si="6"/>
        <v>43.647869003810555</v>
      </c>
      <c r="K224" s="412">
        <f t="shared" si="7"/>
        <v>2182.3934501905278</v>
      </c>
      <c r="L224" s="134"/>
    </row>
    <row r="225" spans="2:12" x14ac:dyDescent="0.2">
      <c r="B225" s="133"/>
      <c r="C225" s="405" t="s">
        <v>803</v>
      </c>
      <c r="D225" s="406" t="s">
        <v>804</v>
      </c>
      <c r="E225" s="407" t="s">
        <v>176</v>
      </c>
      <c r="F225" s="407" t="s">
        <v>805</v>
      </c>
      <c r="G225" s="408" t="s">
        <v>429</v>
      </c>
      <c r="H225" s="409">
        <v>20</v>
      </c>
      <c r="I225" s="410">
        <v>6.57</v>
      </c>
      <c r="J225" s="411">
        <f t="shared" si="6"/>
        <v>7.6757628307022312</v>
      </c>
      <c r="K225" s="412">
        <f t="shared" si="7"/>
        <v>153.51525661404463</v>
      </c>
      <c r="L225" s="134"/>
    </row>
    <row r="226" spans="2:12" x14ac:dyDescent="0.2">
      <c r="B226" s="133"/>
      <c r="C226" s="405" t="s">
        <v>806</v>
      </c>
      <c r="D226" s="406" t="s">
        <v>807</v>
      </c>
      <c r="E226" s="407" t="s">
        <v>176</v>
      </c>
      <c r="F226" s="407" t="s">
        <v>808</v>
      </c>
      <c r="G226" s="408" t="s">
        <v>429</v>
      </c>
      <c r="H226" s="409">
        <v>50</v>
      </c>
      <c r="I226" s="410">
        <v>74.2</v>
      </c>
      <c r="J226" s="411">
        <f t="shared" si="6"/>
        <v>86.688219488296127</v>
      </c>
      <c r="K226" s="412">
        <f t="shared" si="7"/>
        <v>4334.4109744148063</v>
      </c>
      <c r="L226" s="134"/>
    </row>
    <row r="227" spans="2:12" x14ac:dyDescent="0.2">
      <c r="B227" s="133"/>
      <c r="C227" s="405" t="s">
        <v>809</v>
      </c>
      <c r="D227" s="406" t="s">
        <v>810</v>
      </c>
      <c r="E227" s="407" t="s">
        <v>176</v>
      </c>
      <c r="F227" s="407" t="s">
        <v>811</v>
      </c>
      <c r="G227" s="408" t="s">
        <v>429</v>
      </c>
      <c r="H227" s="409">
        <v>20</v>
      </c>
      <c r="I227" s="410">
        <v>98.93</v>
      </c>
      <c r="J227" s="411">
        <f t="shared" si="6"/>
        <v>115.58039830157865</v>
      </c>
      <c r="K227" s="412">
        <f t="shared" si="7"/>
        <v>2311.6079660315731</v>
      </c>
      <c r="L227" s="134"/>
    </row>
    <row r="228" spans="2:12" x14ac:dyDescent="0.2">
      <c r="B228" s="133"/>
      <c r="C228" s="405" t="s">
        <v>812</v>
      </c>
      <c r="D228" s="406" t="s">
        <v>813</v>
      </c>
      <c r="E228" s="407" t="s">
        <v>176</v>
      </c>
      <c r="F228" s="407" t="s">
        <v>814</v>
      </c>
      <c r="G228" s="408" t="s">
        <v>429</v>
      </c>
      <c r="H228" s="409">
        <v>20</v>
      </c>
      <c r="I228" s="410">
        <v>232.06</v>
      </c>
      <c r="J228" s="411">
        <f t="shared" si="6"/>
        <v>271.11682229722373</v>
      </c>
      <c r="K228" s="412">
        <f t="shared" si="7"/>
        <v>5422.3364459444747</v>
      </c>
      <c r="L228" s="134"/>
    </row>
    <row r="229" spans="2:12" x14ac:dyDescent="0.2">
      <c r="B229" s="133"/>
      <c r="C229" s="405" t="s">
        <v>815</v>
      </c>
      <c r="D229" s="406" t="s">
        <v>816</v>
      </c>
      <c r="E229" s="407" t="s">
        <v>176</v>
      </c>
      <c r="F229" s="407" t="s">
        <v>817</v>
      </c>
      <c r="G229" s="408" t="s">
        <v>178</v>
      </c>
      <c r="H229" s="409">
        <v>100</v>
      </c>
      <c r="I229" s="410">
        <v>12.41</v>
      </c>
      <c r="J229" s="411">
        <f t="shared" si="6"/>
        <v>14.498663124659769</v>
      </c>
      <c r="K229" s="412">
        <f t="shared" si="7"/>
        <v>1449.866312465977</v>
      </c>
      <c r="L229" s="134"/>
    </row>
    <row r="230" spans="2:12" x14ac:dyDescent="0.2">
      <c r="B230" s="133"/>
      <c r="C230" s="405" t="s">
        <v>818</v>
      </c>
      <c r="D230" s="406" t="s">
        <v>819</v>
      </c>
      <c r="E230" s="407" t="s">
        <v>176</v>
      </c>
      <c r="F230" s="407" t="s">
        <v>820</v>
      </c>
      <c r="G230" s="408" t="s">
        <v>178</v>
      </c>
      <c r="H230" s="409">
        <v>100</v>
      </c>
      <c r="I230" s="410">
        <v>13.48</v>
      </c>
      <c r="J230" s="411">
        <f t="shared" si="6"/>
        <v>15.748749308655416</v>
      </c>
      <c r="K230" s="412">
        <f t="shared" si="7"/>
        <v>1574.8749308655415</v>
      </c>
      <c r="L230" s="134"/>
    </row>
    <row r="231" spans="2:12" x14ac:dyDescent="0.2">
      <c r="B231" s="133"/>
      <c r="C231" s="405" t="s">
        <v>821</v>
      </c>
      <c r="D231" s="406" t="s">
        <v>822</v>
      </c>
      <c r="E231" s="407" t="s">
        <v>176</v>
      </c>
      <c r="F231" s="407" t="s">
        <v>823</v>
      </c>
      <c r="G231" s="408" t="s">
        <v>178</v>
      </c>
      <c r="H231" s="409">
        <v>500</v>
      </c>
      <c r="I231" s="410">
        <v>17.14</v>
      </c>
      <c r="J231" s="411">
        <f t="shared" si="6"/>
        <v>20.024745040827433</v>
      </c>
      <c r="K231" s="412">
        <f t="shared" si="7"/>
        <v>10012.372520413717</v>
      </c>
      <c r="L231" s="134"/>
    </row>
    <row r="232" spans="2:12" x14ac:dyDescent="0.2">
      <c r="B232" s="133"/>
      <c r="C232" s="405" t="s">
        <v>824</v>
      </c>
      <c r="D232" s="406" t="s">
        <v>825</v>
      </c>
      <c r="E232" s="407" t="s">
        <v>176</v>
      </c>
      <c r="F232" s="407" t="s">
        <v>826</v>
      </c>
      <c r="G232" s="408" t="s">
        <v>178</v>
      </c>
      <c r="H232" s="409">
        <v>500</v>
      </c>
      <c r="I232" s="410">
        <v>11.95</v>
      </c>
      <c r="J232" s="411">
        <f t="shared" si="6"/>
        <v>13.961242896026127</v>
      </c>
      <c r="K232" s="412">
        <f t="shared" si="7"/>
        <v>6980.6214480130629</v>
      </c>
      <c r="L232" s="134"/>
    </row>
    <row r="233" spans="2:12" x14ac:dyDescent="0.2">
      <c r="B233" s="133"/>
      <c r="C233" s="405" t="s">
        <v>1056</v>
      </c>
      <c r="D233" s="406" t="s">
        <v>1057</v>
      </c>
      <c r="E233" s="407" t="s">
        <v>176</v>
      </c>
      <c r="F233" s="407" t="s">
        <v>1058</v>
      </c>
      <c r="G233" s="408" t="s">
        <v>260</v>
      </c>
      <c r="H233" s="409">
        <v>500</v>
      </c>
      <c r="I233" s="410">
        <v>17.82</v>
      </c>
      <c r="J233" s="411">
        <f t="shared" si="6"/>
        <v>20.81919233532934</v>
      </c>
      <c r="K233" s="412">
        <f t="shared" si="7"/>
        <v>10409.596167664669</v>
      </c>
      <c r="L233" s="134"/>
    </row>
    <row r="234" spans="2:12" ht="25.5" x14ac:dyDescent="0.2">
      <c r="B234" s="133"/>
      <c r="C234" s="405" t="s">
        <v>1059</v>
      </c>
      <c r="D234" s="406" t="s">
        <v>1060</v>
      </c>
      <c r="E234" s="407" t="s">
        <v>176</v>
      </c>
      <c r="F234" s="407" t="s">
        <v>1061</v>
      </c>
      <c r="G234" s="408" t="s">
        <v>429</v>
      </c>
      <c r="H234" s="409">
        <v>50</v>
      </c>
      <c r="I234" s="410">
        <v>103.96</v>
      </c>
      <c r="J234" s="411">
        <f t="shared" si="6"/>
        <v>121.45697167120302</v>
      </c>
      <c r="K234" s="412">
        <f t="shared" si="7"/>
        <v>6072.8485835601514</v>
      </c>
      <c r="L234" s="134"/>
    </row>
    <row r="235" spans="2:12" x14ac:dyDescent="0.2">
      <c r="B235" s="133"/>
      <c r="C235" s="405" t="s">
        <v>1059</v>
      </c>
      <c r="D235" s="406" t="s">
        <v>1062</v>
      </c>
      <c r="E235" s="407" t="s">
        <v>176</v>
      </c>
      <c r="F235" s="407" t="s">
        <v>1063</v>
      </c>
      <c r="G235" s="408" t="s">
        <v>260</v>
      </c>
      <c r="H235" s="409">
        <v>600</v>
      </c>
      <c r="I235" s="410">
        <v>26.57</v>
      </c>
      <c r="J235" s="411">
        <f t="shared" si="6"/>
        <v>31.041859727817091</v>
      </c>
      <c r="K235" s="412">
        <f t="shared" si="7"/>
        <v>18625.115836690253</v>
      </c>
      <c r="L235" s="134"/>
    </row>
    <row r="236" spans="2:12" ht="25.5" x14ac:dyDescent="0.2">
      <c r="B236" s="133"/>
      <c r="C236" s="405" t="s">
        <v>1064</v>
      </c>
      <c r="D236" s="406" t="s">
        <v>1065</v>
      </c>
      <c r="E236" s="407" t="s">
        <v>176</v>
      </c>
      <c r="F236" s="407" t="s">
        <v>1066</v>
      </c>
      <c r="G236" s="408" t="s">
        <v>368</v>
      </c>
      <c r="H236" s="409">
        <v>200</v>
      </c>
      <c r="I236" s="410">
        <v>53.92</v>
      </c>
      <c r="J236" s="411">
        <f t="shared" si="6"/>
        <v>62.994997234621664</v>
      </c>
      <c r="K236" s="412">
        <f t="shared" si="7"/>
        <v>12598.999446924332</v>
      </c>
      <c r="L236" s="134"/>
    </row>
    <row r="237" spans="2:12" ht="25.5" x14ac:dyDescent="0.2">
      <c r="B237" s="133"/>
      <c r="C237" s="405" t="s">
        <v>1067</v>
      </c>
      <c r="D237" s="406" t="s">
        <v>1068</v>
      </c>
      <c r="E237" s="407" t="s">
        <v>176</v>
      </c>
      <c r="F237" s="407" t="s">
        <v>1069</v>
      </c>
      <c r="G237" s="408" t="s">
        <v>368</v>
      </c>
      <c r="H237" s="409">
        <v>200</v>
      </c>
      <c r="I237" s="410">
        <v>43.35</v>
      </c>
      <c r="J237" s="411">
        <f t="shared" si="6"/>
        <v>50.646015024496457</v>
      </c>
      <c r="K237" s="412">
        <f t="shared" si="7"/>
        <v>10129.203004899291</v>
      </c>
      <c r="L237" s="134"/>
    </row>
    <row r="238" spans="2:12" ht="25.5" x14ac:dyDescent="0.2">
      <c r="B238" s="133"/>
      <c r="C238" s="405" t="s">
        <v>1070</v>
      </c>
      <c r="D238" s="406" t="s">
        <v>1071</v>
      </c>
      <c r="E238" s="407" t="s">
        <v>176</v>
      </c>
      <c r="F238" s="407" t="s">
        <v>1072</v>
      </c>
      <c r="G238" s="408" t="s">
        <v>178</v>
      </c>
      <c r="H238" s="409">
        <v>200</v>
      </c>
      <c r="I238" s="410">
        <v>18.14</v>
      </c>
      <c r="J238" s="411">
        <f t="shared" si="6"/>
        <v>21.193049885683177</v>
      </c>
      <c r="K238" s="412">
        <f t="shared" si="7"/>
        <v>4238.6099771366353</v>
      </c>
      <c r="L238" s="134"/>
    </row>
    <row r="239" spans="2:12" ht="25.5" x14ac:dyDescent="0.2">
      <c r="B239" s="133"/>
      <c r="C239" s="405" t="s">
        <v>1073</v>
      </c>
      <c r="D239" s="406" t="s">
        <v>1074</v>
      </c>
      <c r="E239" s="407" t="s">
        <v>176</v>
      </c>
      <c r="F239" s="407" t="s">
        <v>1075</v>
      </c>
      <c r="G239" s="408" t="s">
        <v>368</v>
      </c>
      <c r="H239" s="409">
        <v>200</v>
      </c>
      <c r="I239" s="410">
        <v>58.25</v>
      </c>
      <c r="J239" s="411">
        <f t="shared" si="6"/>
        <v>68.053757212847032</v>
      </c>
      <c r="K239" s="412">
        <f t="shared" si="7"/>
        <v>13610.751442569406</v>
      </c>
      <c r="L239" s="134"/>
    </row>
    <row r="240" spans="2:12" ht="25.5" x14ac:dyDescent="0.2">
      <c r="B240" s="133"/>
      <c r="C240" s="405" t="s">
        <v>1076</v>
      </c>
      <c r="D240" s="406" t="s">
        <v>1077</v>
      </c>
      <c r="E240" s="407" t="s">
        <v>176</v>
      </c>
      <c r="F240" s="407" t="s">
        <v>1078</v>
      </c>
      <c r="G240" s="408" t="s">
        <v>178</v>
      </c>
      <c r="H240" s="409">
        <v>200</v>
      </c>
      <c r="I240" s="410">
        <v>46.29</v>
      </c>
      <c r="J240" s="411">
        <f t="shared" si="6"/>
        <v>54.080831268372336</v>
      </c>
      <c r="K240" s="412">
        <f t="shared" si="7"/>
        <v>10816.166253674468</v>
      </c>
      <c r="L240" s="134"/>
    </row>
    <row r="241" spans="2:12" ht="25.5" x14ac:dyDescent="0.2">
      <c r="B241" s="133"/>
      <c r="C241" s="405" t="s">
        <v>1079</v>
      </c>
      <c r="D241" s="406" t="s">
        <v>1080</v>
      </c>
      <c r="E241" s="407" t="s">
        <v>176</v>
      </c>
      <c r="F241" s="407" t="s">
        <v>1081</v>
      </c>
      <c r="G241" s="408" t="s">
        <v>429</v>
      </c>
      <c r="H241" s="409">
        <v>200</v>
      </c>
      <c r="I241" s="410">
        <v>26.62</v>
      </c>
      <c r="J241" s="411">
        <f t="shared" si="6"/>
        <v>31.100274970059878</v>
      </c>
      <c r="K241" s="412">
        <f t="shared" si="7"/>
        <v>6220.0549940119754</v>
      </c>
      <c r="L241" s="134"/>
    </row>
    <row r="242" spans="2:12" x14ac:dyDescent="0.2">
      <c r="B242" s="133"/>
      <c r="C242" s="405" t="s">
        <v>1082</v>
      </c>
      <c r="D242" s="406" t="s">
        <v>1083</v>
      </c>
      <c r="E242" s="407" t="s">
        <v>176</v>
      </c>
      <c r="F242" s="407" t="s">
        <v>1084</v>
      </c>
      <c r="G242" s="408" t="s">
        <v>368</v>
      </c>
      <c r="H242" s="409">
        <v>200</v>
      </c>
      <c r="I242" s="410">
        <v>54.75</v>
      </c>
      <c r="J242" s="411">
        <f t="shared" si="6"/>
        <v>63.964690255851927</v>
      </c>
      <c r="K242" s="412">
        <f t="shared" si="7"/>
        <v>12792.938051170386</v>
      </c>
      <c r="L242" s="134"/>
    </row>
    <row r="243" spans="2:12" x14ac:dyDescent="0.2">
      <c r="B243" s="133"/>
      <c r="C243" s="405" t="s">
        <v>1085</v>
      </c>
      <c r="D243" s="406" t="s">
        <v>1086</v>
      </c>
      <c r="E243" s="407" t="s">
        <v>176</v>
      </c>
      <c r="F243" s="407" t="s">
        <v>1087</v>
      </c>
      <c r="G243" s="408" t="s">
        <v>368</v>
      </c>
      <c r="H243" s="409">
        <v>200</v>
      </c>
      <c r="I243" s="410">
        <v>48.5</v>
      </c>
      <c r="J243" s="411">
        <f t="shared" si="6"/>
        <v>56.662784975503534</v>
      </c>
      <c r="K243" s="412">
        <f t="shared" si="7"/>
        <v>11332.556995100707</v>
      </c>
      <c r="L243" s="134"/>
    </row>
    <row r="244" spans="2:12" ht="25.5" x14ac:dyDescent="0.2">
      <c r="B244" s="133"/>
      <c r="C244" s="405" t="s">
        <v>1088</v>
      </c>
      <c r="D244" s="406" t="s">
        <v>1089</v>
      </c>
      <c r="E244" s="407" t="s">
        <v>176</v>
      </c>
      <c r="F244" s="407" t="s">
        <v>1090</v>
      </c>
      <c r="G244" s="408" t="s">
        <v>178</v>
      </c>
      <c r="H244" s="409">
        <v>20</v>
      </c>
      <c r="I244" s="410">
        <v>480.7</v>
      </c>
      <c r="J244" s="411">
        <f t="shared" si="6"/>
        <v>561.60413892215558</v>
      </c>
      <c r="K244" s="412">
        <f t="shared" si="7"/>
        <v>11232.082778443111</v>
      </c>
      <c r="L244" s="134"/>
    </row>
    <row r="245" spans="2:12" ht="25.5" x14ac:dyDescent="0.2">
      <c r="B245" s="133"/>
      <c r="C245" s="405" t="s">
        <v>1091</v>
      </c>
      <c r="D245" s="406" t="s">
        <v>1092</v>
      </c>
      <c r="E245" s="407" t="s">
        <v>176</v>
      </c>
      <c r="F245" s="407" t="s">
        <v>1093</v>
      </c>
      <c r="G245" s="408" t="s">
        <v>368</v>
      </c>
      <c r="H245" s="409">
        <v>500</v>
      </c>
      <c r="I245" s="410">
        <v>5.48</v>
      </c>
      <c r="J245" s="411">
        <f t="shared" si="6"/>
        <v>6.4023105498094717</v>
      </c>
      <c r="K245" s="412">
        <f t="shared" si="7"/>
        <v>3201.155274904736</v>
      </c>
      <c r="L245" s="134"/>
    </row>
    <row r="246" spans="2:12" ht="25.5" x14ac:dyDescent="0.2">
      <c r="B246" s="133"/>
      <c r="C246" s="405" t="s">
        <v>1094</v>
      </c>
      <c r="D246" s="406" t="s">
        <v>1095</v>
      </c>
      <c r="E246" s="407" t="s">
        <v>176</v>
      </c>
      <c r="F246" s="407" t="s">
        <v>1096</v>
      </c>
      <c r="G246" s="408" t="s">
        <v>368</v>
      </c>
      <c r="H246" s="409">
        <v>500</v>
      </c>
      <c r="I246" s="410">
        <v>5.07</v>
      </c>
      <c r="J246" s="411">
        <f t="shared" si="6"/>
        <v>5.9233055634186167</v>
      </c>
      <c r="K246" s="412">
        <f t="shared" si="7"/>
        <v>2961.6527817093083</v>
      </c>
      <c r="L246" s="134"/>
    </row>
    <row r="247" spans="2:12" ht="38.25" x14ac:dyDescent="0.2">
      <c r="B247" s="133"/>
      <c r="C247" s="405" t="s">
        <v>1097</v>
      </c>
      <c r="D247" s="406" t="s">
        <v>1098</v>
      </c>
      <c r="E247" s="407" t="s">
        <v>176</v>
      </c>
      <c r="F247" s="407" t="s">
        <v>1099</v>
      </c>
      <c r="G247" s="408" t="s">
        <v>190</v>
      </c>
      <c r="H247" s="409">
        <v>200</v>
      </c>
      <c r="I247" s="410">
        <v>19.52</v>
      </c>
      <c r="J247" s="411">
        <f t="shared" si="6"/>
        <v>22.805310571584101</v>
      </c>
      <c r="K247" s="412">
        <f t="shared" si="7"/>
        <v>4561.06211431682</v>
      </c>
      <c r="L247" s="134"/>
    </row>
    <row r="248" spans="2:12" ht="25.5" x14ac:dyDescent="0.2">
      <c r="B248" s="133"/>
      <c r="C248" s="405" t="s">
        <v>1100</v>
      </c>
      <c r="D248" s="406" t="s">
        <v>1101</v>
      </c>
      <c r="E248" s="407" t="s">
        <v>176</v>
      </c>
      <c r="F248" s="407" t="s">
        <v>1102</v>
      </c>
      <c r="G248" s="408" t="s">
        <v>429</v>
      </c>
      <c r="H248" s="409">
        <v>200</v>
      </c>
      <c r="I248" s="410">
        <v>19.47</v>
      </c>
      <c r="J248" s="411">
        <f t="shared" si="6"/>
        <v>22.746895329341314</v>
      </c>
      <c r="K248" s="412">
        <f t="shared" si="7"/>
        <v>4549.3790658682628</v>
      </c>
      <c r="L248" s="134"/>
    </row>
    <row r="249" spans="2:12" ht="25.5" x14ac:dyDescent="0.2">
      <c r="B249" s="133"/>
      <c r="C249" s="405" t="s">
        <v>1103</v>
      </c>
      <c r="D249" s="406" t="s">
        <v>1104</v>
      </c>
      <c r="E249" s="407" t="s">
        <v>176</v>
      </c>
      <c r="F249" s="407" t="s">
        <v>1105</v>
      </c>
      <c r="G249" s="408" t="s">
        <v>1106</v>
      </c>
      <c r="H249" s="409">
        <v>150</v>
      </c>
      <c r="I249" s="410">
        <v>37.74</v>
      </c>
      <c r="J249" s="411">
        <f t="shared" si="6"/>
        <v>44.091824844855743</v>
      </c>
      <c r="K249" s="412">
        <f t="shared" si="7"/>
        <v>6613.7737267283619</v>
      </c>
      <c r="L249" s="134"/>
    </row>
    <row r="250" spans="2:12" ht="25.5" x14ac:dyDescent="0.2">
      <c r="B250" s="133"/>
      <c r="C250" s="405" t="s">
        <v>1107</v>
      </c>
      <c r="D250" s="406" t="s">
        <v>1108</v>
      </c>
      <c r="E250" s="407" t="s">
        <v>176</v>
      </c>
      <c r="F250" s="407" t="s">
        <v>1109</v>
      </c>
      <c r="G250" s="408" t="s">
        <v>368</v>
      </c>
      <c r="H250" s="409">
        <v>300</v>
      </c>
      <c r="I250" s="410">
        <v>7.98</v>
      </c>
      <c r="J250" s="411">
        <f t="shared" si="6"/>
        <v>9.3230726619488298</v>
      </c>
      <c r="K250" s="412">
        <f t="shared" si="7"/>
        <v>2796.921798584649</v>
      </c>
      <c r="L250" s="134"/>
    </row>
    <row r="251" spans="2:12" ht="25.5" x14ac:dyDescent="0.2">
      <c r="B251" s="133"/>
      <c r="C251" s="405" t="s">
        <v>1110</v>
      </c>
      <c r="D251" s="406" t="s">
        <v>1111</v>
      </c>
      <c r="E251" s="407" t="s">
        <v>176</v>
      </c>
      <c r="F251" s="407" t="s">
        <v>1112</v>
      </c>
      <c r="G251" s="408" t="s">
        <v>429</v>
      </c>
      <c r="H251" s="409">
        <v>50</v>
      </c>
      <c r="I251" s="410">
        <v>69.42</v>
      </c>
      <c r="J251" s="411">
        <f t="shared" si="6"/>
        <v>81.10372232988567</v>
      </c>
      <c r="K251" s="412">
        <f t="shared" si="7"/>
        <v>4055.1861164942834</v>
      </c>
      <c r="L251" s="134"/>
    </row>
    <row r="252" spans="2:12" x14ac:dyDescent="0.2">
      <c r="B252" s="133"/>
      <c r="C252" s="405" t="s">
        <v>1113</v>
      </c>
      <c r="D252" s="406" t="s">
        <v>1114</v>
      </c>
      <c r="E252" s="407" t="s">
        <v>176</v>
      </c>
      <c r="F252" s="407" t="s">
        <v>1115</v>
      </c>
      <c r="G252" s="408" t="s">
        <v>178</v>
      </c>
      <c r="H252" s="409">
        <v>50</v>
      </c>
      <c r="I252" s="410">
        <v>52.45</v>
      </c>
      <c r="J252" s="411">
        <f t="shared" si="6"/>
        <v>61.277589112683721</v>
      </c>
      <c r="K252" s="412">
        <f t="shared" si="7"/>
        <v>3063.8794556341859</v>
      </c>
      <c r="L252" s="134"/>
    </row>
    <row r="253" spans="2:12" x14ac:dyDescent="0.2">
      <c r="B253" s="133"/>
      <c r="C253" s="405" t="s">
        <v>1116</v>
      </c>
      <c r="D253" s="406" t="s">
        <v>1117</v>
      </c>
      <c r="E253" s="407" t="s">
        <v>176</v>
      </c>
      <c r="F253" s="407" t="s">
        <v>1118</v>
      </c>
      <c r="G253" s="408" t="s">
        <v>368</v>
      </c>
      <c r="H253" s="409">
        <v>2000</v>
      </c>
      <c r="I253" s="410">
        <v>1.31</v>
      </c>
      <c r="J253" s="411">
        <f t="shared" si="6"/>
        <v>1.5304793467610234</v>
      </c>
      <c r="K253" s="412">
        <f t="shared" si="7"/>
        <v>3060.9586935220468</v>
      </c>
      <c r="L253" s="134"/>
    </row>
    <row r="254" spans="2:12" ht="38.25" x14ac:dyDescent="0.2">
      <c r="B254" s="133"/>
      <c r="C254" s="405" t="s">
        <v>1119</v>
      </c>
      <c r="D254" s="406" t="s">
        <v>1120</v>
      </c>
      <c r="E254" s="407" t="s">
        <v>176</v>
      </c>
      <c r="F254" s="407" t="s">
        <v>1121</v>
      </c>
      <c r="G254" s="408" t="s">
        <v>178</v>
      </c>
      <c r="H254" s="409">
        <v>50</v>
      </c>
      <c r="I254" s="410">
        <v>75.760000000000005</v>
      </c>
      <c r="J254" s="411">
        <f t="shared" si="6"/>
        <v>88.510775046271092</v>
      </c>
      <c r="K254" s="412">
        <f t="shared" si="7"/>
        <v>4425.5387523135551</v>
      </c>
      <c r="L254" s="134"/>
    </row>
    <row r="255" spans="2:12" x14ac:dyDescent="0.2">
      <c r="B255" s="133"/>
      <c r="C255" s="405" t="s">
        <v>1122</v>
      </c>
      <c r="D255" s="406" t="s">
        <v>1123</v>
      </c>
      <c r="E255" s="407" t="s">
        <v>176</v>
      </c>
      <c r="F255" s="407" t="s">
        <v>1124</v>
      </c>
      <c r="G255" s="408" t="s">
        <v>368</v>
      </c>
      <c r="H255" s="409">
        <v>500</v>
      </c>
      <c r="I255" s="410">
        <v>18.48</v>
      </c>
      <c r="J255" s="411">
        <f t="shared" si="6"/>
        <v>21.59027353293413</v>
      </c>
      <c r="K255" s="412">
        <f t="shared" si="7"/>
        <v>10795.136766467065</v>
      </c>
      <c r="L255" s="134"/>
    </row>
    <row r="256" spans="2:12" ht="38.25" x14ac:dyDescent="0.2">
      <c r="B256" s="133"/>
      <c r="C256" s="405" t="s">
        <v>1125</v>
      </c>
      <c r="D256" s="406" t="s">
        <v>1126</v>
      </c>
      <c r="E256" s="407" t="s">
        <v>176</v>
      </c>
      <c r="F256" s="407" t="s">
        <v>1127</v>
      </c>
      <c r="G256" s="408" t="s">
        <v>178</v>
      </c>
      <c r="H256" s="409">
        <v>20</v>
      </c>
      <c r="I256" s="410">
        <v>341.78</v>
      </c>
      <c r="J256" s="411">
        <f t="shared" si="6"/>
        <v>399.30322987479576</v>
      </c>
      <c r="K256" s="412">
        <f t="shared" si="7"/>
        <v>7986.0645974959152</v>
      </c>
      <c r="L256" s="134"/>
    </row>
    <row r="257" spans="2:12" ht="38.25" x14ac:dyDescent="0.2">
      <c r="B257" s="133"/>
      <c r="C257" s="405" t="s">
        <v>1128</v>
      </c>
      <c r="D257" s="406" t="s">
        <v>1129</v>
      </c>
      <c r="E257" s="407" t="s">
        <v>176</v>
      </c>
      <c r="F257" s="407" t="s">
        <v>1130</v>
      </c>
      <c r="G257" s="408" t="s">
        <v>429</v>
      </c>
      <c r="H257" s="409">
        <v>100</v>
      </c>
      <c r="I257" s="410">
        <v>18.489999999999998</v>
      </c>
      <c r="J257" s="411">
        <f t="shared" si="6"/>
        <v>21.601956581382684</v>
      </c>
      <c r="K257" s="412">
        <f t="shared" si="7"/>
        <v>2160.1956581382683</v>
      </c>
      <c r="L257" s="134"/>
    </row>
    <row r="258" spans="2:12" ht="38.25" x14ac:dyDescent="0.2">
      <c r="B258" s="133"/>
      <c r="C258" s="405" t="s">
        <v>1131</v>
      </c>
      <c r="D258" s="406" t="s">
        <v>1132</v>
      </c>
      <c r="E258" s="407" t="s">
        <v>176</v>
      </c>
      <c r="F258" s="407" t="s">
        <v>1133</v>
      </c>
      <c r="G258" s="408" t="s">
        <v>178</v>
      </c>
      <c r="H258" s="409">
        <v>20</v>
      </c>
      <c r="I258" s="410">
        <v>257.05</v>
      </c>
      <c r="J258" s="411">
        <f t="shared" si="6"/>
        <v>300.31276037016875</v>
      </c>
      <c r="K258" s="412">
        <f t="shared" si="7"/>
        <v>6006.2552074033747</v>
      </c>
      <c r="L258" s="134"/>
    </row>
    <row r="259" spans="2:12" ht="25.5" x14ac:dyDescent="0.2">
      <c r="B259" s="133"/>
      <c r="C259" s="405" t="s">
        <v>1134</v>
      </c>
      <c r="D259" s="406" t="s">
        <v>1135</v>
      </c>
      <c r="E259" s="407" t="s">
        <v>176</v>
      </c>
      <c r="F259" s="407" t="s">
        <v>1136</v>
      </c>
      <c r="G259" s="408" t="s">
        <v>178</v>
      </c>
      <c r="H259" s="409">
        <v>100</v>
      </c>
      <c r="I259" s="410">
        <v>10.9</v>
      </c>
      <c r="J259" s="411">
        <f t="shared" si="6"/>
        <v>12.734522808927599</v>
      </c>
      <c r="K259" s="412">
        <f t="shared" si="7"/>
        <v>1273.45228089276</v>
      </c>
      <c r="L259" s="134"/>
    </row>
    <row r="260" spans="2:12" x14ac:dyDescent="0.2">
      <c r="B260" s="133"/>
      <c r="C260" s="405" t="s">
        <v>1137</v>
      </c>
      <c r="D260" s="406" t="s">
        <v>1138</v>
      </c>
      <c r="E260" s="407" t="s">
        <v>176</v>
      </c>
      <c r="F260" s="407" t="s">
        <v>1139</v>
      </c>
      <c r="G260" s="408" t="s">
        <v>190</v>
      </c>
      <c r="H260" s="409">
        <v>150</v>
      </c>
      <c r="I260" s="410">
        <v>14.23</v>
      </c>
      <c r="J260" s="411">
        <f t="shared" si="6"/>
        <v>16.624977942297221</v>
      </c>
      <c r="K260" s="412">
        <f t="shared" si="7"/>
        <v>2493.7466913445833</v>
      </c>
      <c r="L260" s="134"/>
    </row>
    <row r="261" spans="2:12" x14ac:dyDescent="0.2">
      <c r="B261" s="133"/>
      <c r="C261" s="405" t="s">
        <v>1140</v>
      </c>
      <c r="D261" s="406" t="s">
        <v>1141</v>
      </c>
      <c r="E261" s="407" t="s">
        <v>176</v>
      </c>
      <c r="F261" s="407" t="s">
        <v>1142</v>
      </c>
      <c r="G261" s="408" t="s">
        <v>429</v>
      </c>
      <c r="H261" s="409">
        <v>20</v>
      </c>
      <c r="I261" s="410">
        <v>247.33</v>
      </c>
      <c r="J261" s="411">
        <f t="shared" si="6"/>
        <v>288.95683727817089</v>
      </c>
      <c r="K261" s="412">
        <f t="shared" si="7"/>
        <v>5779.1367455634181</v>
      </c>
      <c r="L261" s="134"/>
    </row>
    <row r="262" spans="2:12" ht="51" x14ac:dyDescent="0.2">
      <c r="B262" s="133"/>
      <c r="C262" s="405" t="s">
        <v>1143</v>
      </c>
      <c r="D262" s="406" t="s">
        <v>1144</v>
      </c>
      <c r="E262" s="407" t="s">
        <v>176</v>
      </c>
      <c r="F262" s="407" t="s">
        <v>1145</v>
      </c>
      <c r="G262" s="408" t="s">
        <v>328</v>
      </c>
      <c r="H262" s="409">
        <v>20</v>
      </c>
      <c r="I262" s="410">
        <v>173.41</v>
      </c>
      <c r="J262" s="411">
        <f t="shared" si="6"/>
        <v>202.59574314643439</v>
      </c>
      <c r="K262" s="412">
        <f t="shared" si="7"/>
        <v>4051.9148629286879</v>
      </c>
      <c r="L262" s="134"/>
    </row>
    <row r="263" spans="2:12" ht="38.25" x14ac:dyDescent="0.2">
      <c r="B263" s="133"/>
      <c r="C263" s="405" t="s">
        <v>1146</v>
      </c>
      <c r="D263" s="406" t="s">
        <v>1147</v>
      </c>
      <c r="E263" s="407" t="s">
        <v>176</v>
      </c>
      <c r="F263" s="407" t="s">
        <v>1148</v>
      </c>
      <c r="G263" s="408" t="s">
        <v>368</v>
      </c>
      <c r="H263" s="409">
        <v>300</v>
      </c>
      <c r="I263" s="410">
        <v>3.56</v>
      </c>
      <c r="J263" s="411">
        <f t="shared" ref="J263:J326" si="8">I263*(1+$D$4)</f>
        <v>4.1591652476864445</v>
      </c>
      <c r="K263" s="412">
        <f t="shared" si="7"/>
        <v>1247.7495743059333</v>
      </c>
      <c r="L263" s="134"/>
    </row>
    <row r="264" spans="2:12" ht="25.5" x14ac:dyDescent="0.2">
      <c r="B264" s="133"/>
      <c r="C264" s="405" t="s">
        <v>1149</v>
      </c>
      <c r="D264" s="406" t="s">
        <v>1150</v>
      </c>
      <c r="E264" s="407" t="s">
        <v>176</v>
      </c>
      <c r="F264" s="407" t="s">
        <v>1151</v>
      </c>
      <c r="G264" s="408" t="s">
        <v>178</v>
      </c>
      <c r="H264" s="409">
        <v>100</v>
      </c>
      <c r="I264" s="410">
        <v>55.67</v>
      </c>
      <c r="J264" s="411">
        <f t="shared" si="8"/>
        <v>65.039530713119206</v>
      </c>
      <c r="K264" s="412">
        <f t="shared" ref="K264:K327" si="9">H264*J264</f>
        <v>6503.9530713119202</v>
      </c>
      <c r="L264" s="134"/>
    </row>
    <row r="265" spans="2:12" x14ac:dyDescent="0.2">
      <c r="B265" s="133"/>
      <c r="C265" s="405" t="s">
        <v>1152</v>
      </c>
      <c r="D265" s="406" t="s">
        <v>1153</v>
      </c>
      <c r="E265" s="407" t="s">
        <v>176</v>
      </c>
      <c r="F265" s="407" t="s">
        <v>1154</v>
      </c>
      <c r="G265" s="408" t="s">
        <v>178</v>
      </c>
      <c r="H265" s="409">
        <v>1000</v>
      </c>
      <c r="I265" s="410">
        <v>0.74</v>
      </c>
      <c r="J265" s="411">
        <f t="shared" si="8"/>
        <v>0.86454558519324975</v>
      </c>
      <c r="K265" s="412">
        <f t="shared" si="9"/>
        <v>864.54558519324974</v>
      </c>
      <c r="L265" s="134"/>
    </row>
    <row r="266" spans="2:12" ht="38.25" x14ac:dyDescent="0.2">
      <c r="B266" s="133"/>
      <c r="C266" s="405" t="s">
        <v>1155</v>
      </c>
      <c r="D266" s="406" t="s">
        <v>1156</v>
      </c>
      <c r="E266" s="407" t="s">
        <v>176</v>
      </c>
      <c r="F266" s="407" t="s">
        <v>1157</v>
      </c>
      <c r="G266" s="408" t="s">
        <v>368</v>
      </c>
      <c r="H266" s="409">
        <v>150</v>
      </c>
      <c r="I266" s="410">
        <v>6.07</v>
      </c>
      <c r="J266" s="411">
        <f t="shared" si="8"/>
        <v>7.0916104082743603</v>
      </c>
      <c r="K266" s="412">
        <f t="shared" si="9"/>
        <v>1063.7415612411539</v>
      </c>
      <c r="L266" s="134"/>
    </row>
    <row r="267" spans="2:12" x14ac:dyDescent="0.2">
      <c r="B267" s="133"/>
      <c r="C267" s="405" t="s">
        <v>1158</v>
      </c>
      <c r="D267" s="406" t="s">
        <v>1159</v>
      </c>
      <c r="E267" s="407" t="s">
        <v>176</v>
      </c>
      <c r="F267" s="407" t="s">
        <v>1160</v>
      </c>
      <c r="G267" s="408" t="s">
        <v>178</v>
      </c>
      <c r="H267" s="409">
        <v>50</v>
      </c>
      <c r="I267" s="410">
        <v>22.29</v>
      </c>
      <c r="J267" s="411">
        <f t="shared" si="8"/>
        <v>26.041514991834507</v>
      </c>
      <c r="K267" s="412">
        <f t="shared" si="9"/>
        <v>1302.0757495917253</v>
      </c>
      <c r="L267" s="134"/>
    </row>
    <row r="268" spans="2:12" x14ac:dyDescent="0.2">
      <c r="B268" s="133"/>
      <c r="C268" s="405" t="s">
        <v>1161</v>
      </c>
      <c r="D268" s="406" t="s">
        <v>1162</v>
      </c>
      <c r="E268" s="407" t="s">
        <v>176</v>
      </c>
      <c r="F268" s="407" t="s">
        <v>1163</v>
      </c>
      <c r="G268" s="408" t="s">
        <v>368</v>
      </c>
      <c r="H268" s="409">
        <v>100</v>
      </c>
      <c r="I268" s="410">
        <v>6.35</v>
      </c>
      <c r="J268" s="411">
        <f t="shared" si="8"/>
        <v>7.4187357648339676</v>
      </c>
      <c r="K268" s="412">
        <f t="shared" si="9"/>
        <v>741.87357648339673</v>
      </c>
      <c r="L268" s="134"/>
    </row>
    <row r="269" spans="2:12" ht="25.5" x14ac:dyDescent="0.2">
      <c r="B269" s="133"/>
      <c r="C269" s="405" t="s">
        <v>1164</v>
      </c>
      <c r="D269" s="406" t="s">
        <v>1165</v>
      </c>
      <c r="E269" s="407" t="s">
        <v>176</v>
      </c>
      <c r="F269" s="407" t="s">
        <v>1166</v>
      </c>
      <c r="G269" s="408" t="s">
        <v>178</v>
      </c>
      <c r="H269" s="409">
        <v>100</v>
      </c>
      <c r="I269" s="410">
        <v>22.74</v>
      </c>
      <c r="J269" s="411">
        <f t="shared" si="8"/>
        <v>26.567252172019593</v>
      </c>
      <c r="K269" s="412">
        <f t="shared" si="9"/>
        <v>2656.7252172019594</v>
      </c>
      <c r="L269" s="134"/>
    </row>
    <row r="270" spans="2:12" ht="25.5" x14ac:dyDescent="0.2">
      <c r="B270" s="133"/>
      <c r="C270" s="405" t="s">
        <v>1167</v>
      </c>
      <c r="D270" s="406" t="s">
        <v>1168</v>
      </c>
      <c r="E270" s="407" t="s">
        <v>176</v>
      </c>
      <c r="F270" s="407" t="s">
        <v>1169</v>
      </c>
      <c r="G270" s="408" t="s">
        <v>429</v>
      </c>
      <c r="H270" s="409">
        <v>100</v>
      </c>
      <c r="I270" s="410">
        <v>49.07</v>
      </c>
      <c r="J270" s="411">
        <f t="shared" si="8"/>
        <v>57.328718737071306</v>
      </c>
      <c r="K270" s="412">
        <f t="shared" si="9"/>
        <v>5732.8718737071304</v>
      </c>
      <c r="L270" s="134"/>
    </row>
    <row r="271" spans="2:12" ht="25.5" x14ac:dyDescent="0.2">
      <c r="B271" s="133"/>
      <c r="C271" s="405" t="s">
        <v>1170</v>
      </c>
      <c r="D271" s="406" t="s">
        <v>1171</v>
      </c>
      <c r="E271" s="407" t="s">
        <v>176</v>
      </c>
      <c r="F271" s="407" t="s">
        <v>1172</v>
      </c>
      <c r="G271" s="408" t="s">
        <v>190</v>
      </c>
      <c r="H271" s="409">
        <v>50</v>
      </c>
      <c r="I271" s="410">
        <v>23.8</v>
      </c>
      <c r="J271" s="411">
        <f t="shared" si="8"/>
        <v>27.805655307566681</v>
      </c>
      <c r="K271" s="412">
        <f t="shared" si="9"/>
        <v>1390.282765378334</v>
      </c>
      <c r="L271" s="134"/>
    </row>
    <row r="272" spans="2:12" ht="25.5" x14ac:dyDescent="0.2">
      <c r="B272" s="133"/>
      <c r="C272" s="405" t="s">
        <v>1173</v>
      </c>
      <c r="D272" s="406" t="s">
        <v>1174</v>
      </c>
      <c r="E272" s="407" t="s">
        <v>176</v>
      </c>
      <c r="F272" s="407" t="s">
        <v>1175</v>
      </c>
      <c r="G272" s="408" t="s">
        <v>368</v>
      </c>
      <c r="H272" s="409">
        <v>150</v>
      </c>
      <c r="I272" s="410">
        <v>6.74</v>
      </c>
      <c r="J272" s="411">
        <f t="shared" si="8"/>
        <v>7.874374654327708</v>
      </c>
      <c r="K272" s="412">
        <f t="shared" si="9"/>
        <v>1181.1561981491561</v>
      </c>
      <c r="L272" s="134"/>
    </row>
    <row r="273" spans="2:12" x14ac:dyDescent="0.2">
      <c r="B273" s="133"/>
      <c r="C273" s="405" t="s">
        <v>1176</v>
      </c>
      <c r="D273" s="406" t="s">
        <v>1177</v>
      </c>
      <c r="E273" s="407" t="s">
        <v>176</v>
      </c>
      <c r="F273" s="407" t="s">
        <v>1178</v>
      </c>
      <c r="G273" s="408" t="s">
        <v>368</v>
      </c>
      <c r="H273" s="409">
        <v>200</v>
      </c>
      <c r="I273" s="410">
        <v>3.66</v>
      </c>
      <c r="J273" s="411">
        <f t="shared" si="8"/>
        <v>4.275995732172019</v>
      </c>
      <c r="K273" s="412">
        <f t="shared" si="9"/>
        <v>855.19914643440381</v>
      </c>
      <c r="L273" s="134"/>
    </row>
    <row r="274" spans="2:12" ht="25.5" x14ac:dyDescent="0.2">
      <c r="B274" s="133"/>
      <c r="C274" s="405" t="s">
        <v>1179</v>
      </c>
      <c r="D274" s="406" t="s">
        <v>1180</v>
      </c>
      <c r="E274" s="407" t="s">
        <v>176</v>
      </c>
      <c r="F274" s="407" t="s">
        <v>1181</v>
      </c>
      <c r="G274" s="408" t="s">
        <v>178</v>
      </c>
      <c r="H274" s="409">
        <v>150</v>
      </c>
      <c r="I274" s="410">
        <v>11.26</v>
      </c>
      <c r="J274" s="411">
        <f t="shared" si="8"/>
        <v>13.155112553075664</v>
      </c>
      <c r="K274" s="412">
        <f t="shared" si="9"/>
        <v>1973.2668829613497</v>
      </c>
      <c r="L274" s="134"/>
    </row>
    <row r="275" spans="2:12" x14ac:dyDescent="0.2">
      <c r="B275" s="133"/>
      <c r="C275" s="405" t="s">
        <v>1182</v>
      </c>
      <c r="D275" s="406" t="s">
        <v>1183</v>
      </c>
      <c r="E275" s="407" t="s">
        <v>176</v>
      </c>
      <c r="F275" s="407" t="s">
        <v>1184</v>
      </c>
      <c r="G275" s="408" t="s">
        <v>368</v>
      </c>
      <c r="H275" s="409">
        <v>300</v>
      </c>
      <c r="I275" s="410">
        <v>6</v>
      </c>
      <c r="J275" s="411">
        <f t="shared" si="8"/>
        <v>7.009829069134458</v>
      </c>
      <c r="K275" s="412">
        <f t="shared" si="9"/>
        <v>2102.9487207403372</v>
      </c>
      <c r="L275" s="134"/>
    </row>
    <row r="276" spans="2:12" ht="25.5" x14ac:dyDescent="0.2">
      <c r="B276" s="133"/>
      <c r="C276" s="405" t="s">
        <v>1182</v>
      </c>
      <c r="D276" s="406" t="s">
        <v>1185</v>
      </c>
      <c r="E276" s="407" t="s">
        <v>176</v>
      </c>
      <c r="F276" s="407" t="s">
        <v>1186</v>
      </c>
      <c r="G276" s="408" t="s">
        <v>178</v>
      </c>
      <c r="H276" s="409">
        <v>50</v>
      </c>
      <c r="I276" s="410">
        <v>17.71</v>
      </c>
      <c r="J276" s="411">
        <f t="shared" si="8"/>
        <v>20.690678802395208</v>
      </c>
      <c r="K276" s="412">
        <f t="shared" si="9"/>
        <v>1034.5339401197605</v>
      </c>
      <c r="L276" s="134"/>
    </row>
    <row r="277" spans="2:12" ht="25.5" x14ac:dyDescent="0.2">
      <c r="B277" s="133"/>
      <c r="C277" s="405" t="s">
        <v>1187</v>
      </c>
      <c r="D277" s="406" t="s">
        <v>1188</v>
      </c>
      <c r="E277" s="407" t="s">
        <v>176</v>
      </c>
      <c r="F277" s="407" t="s">
        <v>1189</v>
      </c>
      <c r="G277" s="408" t="s">
        <v>178</v>
      </c>
      <c r="H277" s="409">
        <v>50</v>
      </c>
      <c r="I277" s="410">
        <v>23.11</v>
      </c>
      <c r="J277" s="411">
        <f t="shared" si="8"/>
        <v>26.999524964616217</v>
      </c>
      <c r="K277" s="412">
        <f t="shared" si="9"/>
        <v>1349.9762482308108</v>
      </c>
      <c r="L277" s="134"/>
    </row>
    <row r="278" spans="2:12" x14ac:dyDescent="0.2">
      <c r="B278" s="133"/>
      <c r="C278" s="405" t="s">
        <v>1187</v>
      </c>
      <c r="D278" s="406" t="s">
        <v>1190</v>
      </c>
      <c r="E278" s="407" t="s">
        <v>176</v>
      </c>
      <c r="F278" s="407" t="s">
        <v>1191</v>
      </c>
      <c r="G278" s="408" t="s">
        <v>178</v>
      </c>
      <c r="H278" s="409">
        <v>50</v>
      </c>
      <c r="I278" s="410">
        <v>19.66</v>
      </c>
      <c r="J278" s="411">
        <f t="shared" si="8"/>
        <v>22.968873249863908</v>
      </c>
      <c r="K278" s="412">
        <f t="shared" si="9"/>
        <v>1148.4436624931955</v>
      </c>
      <c r="L278" s="134"/>
    </row>
    <row r="279" spans="2:12" x14ac:dyDescent="0.2">
      <c r="B279" s="133"/>
      <c r="C279" s="405" t="s">
        <v>1192</v>
      </c>
      <c r="D279" s="406" t="s">
        <v>1193</v>
      </c>
      <c r="E279" s="407" t="s">
        <v>176</v>
      </c>
      <c r="F279" s="407" t="s">
        <v>1194</v>
      </c>
      <c r="G279" s="408" t="s">
        <v>178</v>
      </c>
      <c r="H279" s="409">
        <v>10</v>
      </c>
      <c r="I279" s="410">
        <v>66.41</v>
      </c>
      <c r="J279" s="411">
        <f t="shared" si="8"/>
        <v>77.58712474686989</v>
      </c>
      <c r="K279" s="412">
        <f t="shared" si="9"/>
        <v>775.87124746869893</v>
      </c>
      <c r="L279" s="134"/>
    </row>
    <row r="280" spans="2:12" ht="25.5" x14ac:dyDescent="0.2">
      <c r="B280" s="133"/>
      <c r="C280" s="405" t="s">
        <v>1192</v>
      </c>
      <c r="D280" s="406" t="s">
        <v>1195</v>
      </c>
      <c r="E280" s="407" t="s">
        <v>176</v>
      </c>
      <c r="F280" s="407" t="s">
        <v>1196</v>
      </c>
      <c r="G280" s="408" t="s">
        <v>178</v>
      </c>
      <c r="H280" s="409">
        <v>50</v>
      </c>
      <c r="I280" s="410">
        <v>13.11</v>
      </c>
      <c r="J280" s="411">
        <f t="shared" si="8"/>
        <v>15.316476516058788</v>
      </c>
      <c r="K280" s="412">
        <f t="shared" si="9"/>
        <v>765.82382580293938</v>
      </c>
      <c r="L280" s="134"/>
    </row>
    <row r="281" spans="2:12" ht="25.5" x14ac:dyDescent="0.2">
      <c r="B281" s="133"/>
      <c r="C281" s="405" t="s">
        <v>1197</v>
      </c>
      <c r="D281" s="406" t="s">
        <v>1198</v>
      </c>
      <c r="E281" s="407" t="s">
        <v>176</v>
      </c>
      <c r="F281" s="407" t="s">
        <v>1199</v>
      </c>
      <c r="G281" s="408" t="s">
        <v>178</v>
      </c>
      <c r="H281" s="409">
        <v>10</v>
      </c>
      <c r="I281" s="410">
        <v>165.91</v>
      </c>
      <c r="J281" s="411">
        <f t="shared" si="8"/>
        <v>193.83345681001632</v>
      </c>
      <c r="K281" s="412">
        <f t="shared" si="9"/>
        <v>1938.3345681001631</v>
      </c>
      <c r="L281" s="134"/>
    </row>
    <row r="282" spans="2:12" x14ac:dyDescent="0.2">
      <c r="B282" s="133"/>
      <c r="C282" s="405" t="s">
        <v>1200</v>
      </c>
      <c r="D282" s="406" t="s">
        <v>1201</v>
      </c>
      <c r="E282" s="407" t="s">
        <v>176</v>
      </c>
      <c r="F282" s="407" t="s">
        <v>1202</v>
      </c>
      <c r="G282" s="408" t="s">
        <v>178</v>
      </c>
      <c r="H282" s="409">
        <v>150</v>
      </c>
      <c r="I282" s="410">
        <v>8.6999999999999993</v>
      </c>
      <c r="J282" s="411">
        <f t="shared" si="8"/>
        <v>10.164252150244963</v>
      </c>
      <c r="K282" s="412">
        <f t="shared" si="9"/>
        <v>1524.6378225367444</v>
      </c>
      <c r="L282" s="134"/>
    </row>
    <row r="283" spans="2:12" x14ac:dyDescent="0.2">
      <c r="B283" s="133"/>
      <c r="C283" s="405" t="s">
        <v>1203</v>
      </c>
      <c r="D283" s="406" t="s">
        <v>1204</v>
      </c>
      <c r="E283" s="407" t="s">
        <v>176</v>
      </c>
      <c r="F283" s="407" t="s">
        <v>1205</v>
      </c>
      <c r="G283" s="408" t="s">
        <v>429</v>
      </c>
      <c r="H283" s="409">
        <v>30</v>
      </c>
      <c r="I283" s="410">
        <v>66.95</v>
      </c>
      <c r="J283" s="411">
        <f t="shared" si="8"/>
        <v>78.218009363091994</v>
      </c>
      <c r="K283" s="412">
        <f t="shared" si="9"/>
        <v>2346.5402808927597</v>
      </c>
      <c r="L283" s="134"/>
    </row>
    <row r="284" spans="2:12" ht="25.5" x14ac:dyDescent="0.2">
      <c r="B284" s="133"/>
      <c r="C284" s="405" t="s">
        <v>1206</v>
      </c>
      <c r="D284" s="406" t="s">
        <v>1207</v>
      </c>
      <c r="E284" s="407" t="s">
        <v>176</v>
      </c>
      <c r="F284" s="407" t="s">
        <v>1208</v>
      </c>
      <c r="G284" s="408" t="s">
        <v>178</v>
      </c>
      <c r="H284" s="409">
        <v>100</v>
      </c>
      <c r="I284" s="410">
        <v>13.9</v>
      </c>
      <c r="J284" s="411">
        <f t="shared" si="8"/>
        <v>16.239437343494828</v>
      </c>
      <c r="K284" s="412">
        <f t="shared" si="9"/>
        <v>1623.9437343494828</v>
      </c>
      <c r="L284" s="134"/>
    </row>
    <row r="285" spans="2:12" x14ac:dyDescent="0.2">
      <c r="B285" s="133"/>
      <c r="C285" s="405" t="s">
        <v>1209</v>
      </c>
      <c r="D285" s="406" t="s">
        <v>1210</v>
      </c>
      <c r="E285" s="407" t="s">
        <v>176</v>
      </c>
      <c r="F285" s="407" t="s">
        <v>1211</v>
      </c>
      <c r="G285" s="408" t="s">
        <v>178</v>
      </c>
      <c r="H285" s="409">
        <v>10</v>
      </c>
      <c r="I285" s="410">
        <v>76.28</v>
      </c>
      <c r="J285" s="411">
        <f t="shared" si="8"/>
        <v>89.118293565596076</v>
      </c>
      <c r="K285" s="412">
        <f t="shared" si="9"/>
        <v>891.18293565596082</v>
      </c>
      <c r="L285" s="134"/>
    </row>
    <row r="286" spans="2:12" x14ac:dyDescent="0.2">
      <c r="B286" s="133"/>
      <c r="C286" s="405" t="s">
        <v>1212</v>
      </c>
      <c r="D286" s="406" t="s">
        <v>1213</v>
      </c>
      <c r="E286" s="407" t="s">
        <v>176</v>
      </c>
      <c r="F286" s="407" t="s">
        <v>1214</v>
      </c>
      <c r="G286" s="408" t="s">
        <v>190</v>
      </c>
      <c r="H286" s="409">
        <v>20</v>
      </c>
      <c r="I286" s="410">
        <v>68.02</v>
      </c>
      <c r="J286" s="411">
        <f t="shared" si="8"/>
        <v>79.468095547087628</v>
      </c>
      <c r="K286" s="412">
        <f t="shared" si="9"/>
        <v>1589.3619109417525</v>
      </c>
      <c r="L286" s="134"/>
    </row>
    <row r="287" spans="2:12" x14ac:dyDescent="0.2">
      <c r="B287" s="133"/>
      <c r="C287" s="405" t="s">
        <v>1215</v>
      </c>
      <c r="D287" s="406" t="s">
        <v>1216</v>
      </c>
      <c r="E287" s="407" t="s">
        <v>176</v>
      </c>
      <c r="F287" s="407" t="s">
        <v>1217</v>
      </c>
      <c r="G287" s="408" t="s">
        <v>429</v>
      </c>
      <c r="H287" s="409">
        <v>50</v>
      </c>
      <c r="I287" s="410">
        <v>178.75</v>
      </c>
      <c r="J287" s="411">
        <f t="shared" si="8"/>
        <v>208.83449101796404</v>
      </c>
      <c r="K287" s="412">
        <f t="shared" si="9"/>
        <v>10441.724550898201</v>
      </c>
      <c r="L287" s="134"/>
    </row>
    <row r="288" spans="2:12" x14ac:dyDescent="0.2">
      <c r="B288" s="133"/>
      <c r="C288" s="405" t="s">
        <v>1218</v>
      </c>
      <c r="D288" s="406" t="s">
        <v>1219</v>
      </c>
      <c r="E288" s="407" t="s">
        <v>176</v>
      </c>
      <c r="F288" s="407" t="s">
        <v>1220</v>
      </c>
      <c r="G288" s="408" t="s">
        <v>368</v>
      </c>
      <c r="H288" s="409">
        <v>100</v>
      </c>
      <c r="I288" s="410">
        <v>8.5</v>
      </c>
      <c r="J288" s="411">
        <f t="shared" si="8"/>
        <v>9.9305911812738152</v>
      </c>
      <c r="K288" s="412">
        <f t="shared" si="9"/>
        <v>993.05911812738157</v>
      </c>
      <c r="L288" s="134"/>
    </row>
    <row r="289" spans="2:12" ht="25.5" x14ac:dyDescent="0.2">
      <c r="B289" s="133"/>
      <c r="C289" s="405" t="s">
        <v>1221</v>
      </c>
      <c r="D289" s="406" t="s">
        <v>1222</v>
      </c>
      <c r="E289" s="407" t="s">
        <v>176</v>
      </c>
      <c r="F289" s="407" t="s">
        <v>1223</v>
      </c>
      <c r="G289" s="408" t="s">
        <v>178</v>
      </c>
      <c r="H289" s="409">
        <v>20</v>
      </c>
      <c r="I289" s="410">
        <v>39.78</v>
      </c>
      <c r="J289" s="411">
        <f t="shared" si="8"/>
        <v>46.475166728361458</v>
      </c>
      <c r="K289" s="412">
        <f t="shared" si="9"/>
        <v>929.5033345672291</v>
      </c>
      <c r="L289" s="134"/>
    </row>
    <row r="290" spans="2:12" x14ac:dyDescent="0.2">
      <c r="B290" s="133"/>
      <c r="C290" s="405" t="s">
        <v>1224</v>
      </c>
      <c r="D290" s="406" t="s">
        <v>1225</v>
      </c>
      <c r="E290" s="407" t="s">
        <v>176</v>
      </c>
      <c r="F290" s="407" t="s">
        <v>1226</v>
      </c>
      <c r="G290" s="408" t="s">
        <v>190</v>
      </c>
      <c r="H290" s="409">
        <v>50</v>
      </c>
      <c r="I290" s="410">
        <v>10.130000000000001</v>
      </c>
      <c r="J290" s="411">
        <f t="shared" si="8"/>
        <v>11.834928078388677</v>
      </c>
      <c r="K290" s="412">
        <f t="shared" si="9"/>
        <v>591.74640391943387</v>
      </c>
      <c r="L290" s="134"/>
    </row>
    <row r="291" spans="2:12" ht="38.25" x14ac:dyDescent="0.2">
      <c r="B291" s="133"/>
      <c r="C291" s="405" t="s">
        <v>1227</v>
      </c>
      <c r="D291" s="406" t="s">
        <v>1228</v>
      </c>
      <c r="E291" s="407" t="s">
        <v>176</v>
      </c>
      <c r="F291" s="407" t="s">
        <v>1229</v>
      </c>
      <c r="G291" s="408" t="s">
        <v>178</v>
      </c>
      <c r="H291" s="409">
        <v>50</v>
      </c>
      <c r="I291" s="410">
        <v>35.520000000000003</v>
      </c>
      <c r="J291" s="411">
        <f t="shared" si="8"/>
        <v>41.498188089275992</v>
      </c>
      <c r="K291" s="412">
        <f t="shared" si="9"/>
        <v>2074.9094044637995</v>
      </c>
      <c r="L291" s="134"/>
    </row>
    <row r="292" spans="2:12" ht="25.5" x14ac:dyDescent="0.2">
      <c r="B292" s="133"/>
      <c r="C292" s="405" t="s">
        <v>1227</v>
      </c>
      <c r="D292" s="406" t="s">
        <v>1230</v>
      </c>
      <c r="E292" s="407" t="s">
        <v>176</v>
      </c>
      <c r="F292" s="407" t="s">
        <v>1231</v>
      </c>
      <c r="G292" s="408" t="s">
        <v>178</v>
      </c>
      <c r="H292" s="409">
        <v>50</v>
      </c>
      <c r="I292" s="410">
        <v>35.01</v>
      </c>
      <c r="J292" s="411">
        <f t="shared" si="8"/>
        <v>40.902352618399554</v>
      </c>
      <c r="K292" s="412">
        <f t="shared" si="9"/>
        <v>2045.1176309199777</v>
      </c>
      <c r="L292" s="134"/>
    </row>
    <row r="293" spans="2:12" ht="25.5" x14ac:dyDescent="0.2">
      <c r="B293" s="133"/>
      <c r="C293" s="405" t="s">
        <v>1232</v>
      </c>
      <c r="D293" s="406" t="s">
        <v>1233</v>
      </c>
      <c r="E293" s="407" t="s">
        <v>176</v>
      </c>
      <c r="F293" s="407" t="s">
        <v>1234</v>
      </c>
      <c r="G293" s="408" t="s">
        <v>178</v>
      </c>
      <c r="H293" s="409">
        <v>10</v>
      </c>
      <c r="I293" s="410">
        <v>85.04</v>
      </c>
      <c r="J293" s="411">
        <f t="shared" si="8"/>
        <v>99.352644006532387</v>
      </c>
      <c r="K293" s="412">
        <f t="shared" si="9"/>
        <v>993.52644006532387</v>
      </c>
      <c r="L293" s="134"/>
    </row>
    <row r="294" spans="2:12" ht="25.5" x14ac:dyDescent="0.2">
      <c r="B294" s="133"/>
      <c r="C294" s="405" t="s">
        <v>1235</v>
      </c>
      <c r="D294" s="406" t="s">
        <v>1236</v>
      </c>
      <c r="E294" s="407" t="s">
        <v>176</v>
      </c>
      <c r="F294" s="407" t="s">
        <v>1237</v>
      </c>
      <c r="G294" s="408" t="s">
        <v>178</v>
      </c>
      <c r="H294" s="409">
        <v>5000</v>
      </c>
      <c r="I294" s="410">
        <v>0.1</v>
      </c>
      <c r="J294" s="411">
        <f t="shared" si="8"/>
        <v>0.1168304844855743</v>
      </c>
      <c r="K294" s="412">
        <f t="shared" si="9"/>
        <v>584.15242242787156</v>
      </c>
      <c r="L294" s="134"/>
    </row>
    <row r="295" spans="2:12" ht="25.5" x14ac:dyDescent="0.2">
      <c r="B295" s="133"/>
      <c r="C295" s="405" t="s">
        <v>1238</v>
      </c>
      <c r="D295" s="406" t="s">
        <v>1239</v>
      </c>
      <c r="E295" s="407" t="s">
        <v>176</v>
      </c>
      <c r="F295" s="407" t="s">
        <v>1240</v>
      </c>
      <c r="G295" s="408" t="s">
        <v>178</v>
      </c>
      <c r="H295" s="409">
        <v>100</v>
      </c>
      <c r="I295" s="410">
        <v>6.79</v>
      </c>
      <c r="J295" s="411">
        <f t="shared" si="8"/>
        <v>7.9327898965704948</v>
      </c>
      <c r="K295" s="412">
        <f t="shared" si="9"/>
        <v>793.27898965704946</v>
      </c>
      <c r="L295" s="134"/>
    </row>
    <row r="296" spans="2:12" x14ac:dyDescent="0.2">
      <c r="B296" s="133"/>
      <c r="C296" s="405" t="s">
        <v>1241</v>
      </c>
      <c r="D296" s="406" t="s">
        <v>1242</v>
      </c>
      <c r="E296" s="407" t="s">
        <v>176</v>
      </c>
      <c r="F296" s="407" t="s">
        <v>1243</v>
      </c>
      <c r="G296" s="408" t="s">
        <v>178</v>
      </c>
      <c r="H296" s="409">
        <v>50</v>
      </c>
      <c r="I296" s="410">
        <v>16.96</v>
      </c>
      <c r="J296" s="411">
        <f t="shared" si="8"/>
        <v>19.8144501687534</v>
      </c>
      <c r="K296" s="412">
        <f t="shared" si="9"/>
        <v>990.72250843766994</v>
      </c>
      <c r="L296" s="134"/>
    </row>
    <row r="297" spans="2:12" x14ac:dyDescent="0.2">
      <c r="B297" s="133"/>
      <c r="C297" s="405" t="s">
        <v>1244</v>
      </c>
      <c r="D297" s="406" t="s">
        <v>1245</v>
      </c>
      <c r="E297" s="407" t="s">
        <v>176</v>
      </c>
      <c r="F297" s="407" t="s">
        <v>1246</v>
      </c>
      <c r="G297" s="408" t="s">
        <v>368</v>
      </c>
      <c r="H297" s="409">
        <v>50</v>
      </c>
      <c r="I297" s="410">
        <v>5.44</v>
      </c>
      <c r="J297" s="411">
        <f t="shared" si="8"/>
        <v>6.3555783560152417</v>
      </c>
      <c r="K297" s="412">
        <f t="shared" si="9"/>
        <v>317.77891780076209</v>
      </c>
      <c r="L297" s="134"/>
    </row>
    <row r="298" spans="2:12" ht="38.25" x14ac:dyDescent="0.2">
      <c r="B298" s="133"/>
      <c r="C298" s="405" t="s">
        <v>1247</v>
      </c>
      <c r="D298" s="406" t="s">
        <v>1248</v>
      </c>
      <c r="E298" s="407" t="s">
        <v>176</v>
      </c>
      <c r="F298" s="407" t="s">
        <v>1249</v>
      </c>
      <c r="G298" s="408" t="s">
        <v>178</v>
      </c>
      <c r="H298" s="409">
        <v>20</v>
      </c>
      <c r="I298" s="410">
        <v>40.19</v>
      </c>
      <c r="J298" s="411">
        <f t="shared" si="8"/>
        <v>46.954171714752306</v>
      </c>
      <c r="K298" s="412">
        <f t="shared" si="9"/>
        <v>939.08343429504612</v>
      </c>
      <c r="L298" s="134"/>
    </row>
    <row r="299" spans="2:12" x14ac:dyDescent="0.2">
      <c r="B299" s="133"/>
      <c r="C299" s="405" t="s">
        <v>1250</v>
      </c>
      <c r="D299" s="406" t="s">
        <v>1251</v>
      </c>
      <c r="E299" s="407" t="s">
        <v>176</v>
      </c>
      <c r="F299" s="407" t="s">
        <v>1252</v>
      </c>
      <c r="G299" s="408" t="s">
        <v>190</v>
      </c>
      <c r="H299" s="409">
        <v>20</v>
      </c>
      <c r="I299" s="410">
        <v>23.69</v>
      </c>
      <c r="J299" s="411">
        <f t="shared" si="8"/>
        <v>27.677141774632553</v>
      </c>
      <c r="K299" s="412">
        <f t="shared" si="9"/>
        <v>553.54283549265108</v>
      </c>
      <c r="L299" s="134"/>
    </row>
    <row r="300" spans="2:12" ht="25.5" x14ac:dyDescent="0.2">
      <c r="B300" s="133"/>
      <c r="C300" s="405" t="s">
        <v>1253</v>
      </c>
      <c r="D300" s="406" t="s">
        <v>1254</v>
      </c>
      <c r="E300" s="407" t="s">
        <v>176</v>
      </c>
      <c r="F300" s="407" t="s">
        <v>1255</v>
      </c>
      <c r="G300" s="408" t="s">
        <v>178</v>
      </c>
      <c r="H300" s="409">
        <v>50</v>
      </c>
      <c r="I300" s="410">
        <v>12.9</v>
      </c>
      <c r="J300" s="411">
        <f t="shared" si="8"/>
        <v>15.071132498639084</v>
      </c>
      <c r="K300" s="412">
        <f t="shared" si="9"/>
        <v>753.55662493195416</v>
      </c>
      <c r="L300" s="134"/>
    </row>
    <row r="301" spans="2:12" x14ac:dyDescent="0.2">
      <c r="B301" s="133"/>
      <c r="C301" s="405" t="s">
        <v>1256</v>
      </c>
      <c r="D301" s="406" t="s">
        <v>1257</v>
      </c>
      <c r="E301" s="407" t="s">
        <v>176</v>
      </c>
      <c r="F301" s="407" t="s">
        <v>1258</v>
      </c>
      <c r="G301" s="408" t="s">
        <v>190</v>
      </c>
      <c r="H301" s="409">
        <v>20</v>
      </c>
      <c r="I301" s="410">
        <v>23.24</v>
      </c>
      <c r="J301" s="411">
        <f t="shared" si="8"/>
        <v>27.151404594447463</v>
      </c>
      <c r="K301" s="412">
        <f t="shared" si="9"/>
        <v>543.02809188894923</v>
      </c>
      <c r="L301" s="134"/>
    </row>
    <row r="302" spans="2:12" ht="25.5" x14ac:dyDescent="0.2">
      <c r="B302" s="133"/>
      <c r="C302" s="405" t="s">
        <v>1259</v>
      </c>
      <c r="D302" s="406" t="s">
        <v>1260</v>
      </c>
      <c r="E302" s="407" t="s">
        <v>176</v>
      </c>
      <c r="F302" s="407" t="s">
        <v>1261</v>
      </c>
      <c r="G302" s="408" t="s">
        <v>190</v>
      </c>
      <c r="H302" s="409">
        <v>200</v>
      </c>
      <c r="I302" s="410">
        <v>3.61</v>
      </c>
      <c r="J302" s="411">
        <f t="shared" si="8"/>
        <v>4.2175804899292322</v>
      </c>
      <c r="K302" s="412">
        <f t="shared" si="9"/>
        <v>843.51609798584639</v>
      </c>
      <c r="L302" s="134"/>
    </row>
    <row r="303" spans="2:12" x14ac:dyDescent="0.2">
      <c r="B303" s="133"/>
      <c r="C303" s="405" t="s">
        <v>1262</v>
      </c>
      <c r="D303" s="406" t="s">
        <v>1263</v>
      </c>
      <c r="E303" s="407" t="s">
        <v>176</v>
      </c>
      <c r="F303" s="407" t="s">
        <v>1264</v>
      </c>
      <c r="G303" s="408" t="s">
        <v>178</v>
      </c>
      <c r="H303" s="409">
        <v>100</v>
      </c>
      <c r="I303" s="410">
        <v>10.46</v>
      </c>
      <c r="J303" s="411">
        <f t="shared" si="8"/>
        <v>12.220468677191072</v>
      </c>
      <c r="K303" s="412">
        <f t="shared" si="9"/>
        <v>1222.0468677191072</v>
      </c>
      <c r="L303" s="134"/>
    </row>
    <row r="304" spans="2:12" x14ac:dyDescent="0.2">
      <c r="B304" s="133"/>
      <c r="C304" s="405" t="s">
        <v>1265</v>
      </c>
      <c r="D304" s="406" t="s">
        <v>1266</v>
      </c>
      <c r="E304" s="407" t="s">
        <v>176</v>
      </c>
      <c r="F304" s="407" t="s">
        <v>1267</v>
      </c>
      <c r="G304" s="408" t="s">
        <v>178</v>
      </c>
      <c r="H304" s="409">
        <v>200</v>
      </c>
      <c r="I304" s="410">
        <v>4.1399999999999997</v>
      </c>
      <c r="J304" s="411">
        <f t="shared" si="8"/>
        <v>4.8367820577027754</v>
      </c>
      <c r="K304" s="412">
        <f t="shared" si="9"/>
        <v>967.35641154055509</v>
      </c>
      <c r="L304" s="134"/>
    </row>
    <row r="305" spans="2:12" ht="25.5" x14ac:dyDescent="0.2">
      <c r="B305" s="133"/>
      <c r="C305" s="405" t="s">
        <v>1268</v>
      </c>
      <c r="D305" s="406" t="s">
        <v>1269</v>
      </c>
      <c r="E305" s="407" t="s">
        <v>176</v>
      </c>
      <c r="F305" s="407" t="s">
        <v>1270</v>
      </c>
      <c r="G305" s="408" t="s">
        <v>178</v>
      </c>
      <c r="H305" s="409">
        <v>50</v>
      </c>
      <c r="I305" s="410">
        <v>8.15</v>
      </c>
      <c r="J305" s="411">
        <f t="shared" si="8"/>
        <v>9.5216844855743048</v>
      </c>
      <c r="K305" s="412">
        <f t="shared" si="9"/>
        <v>476.08422427871523</v>
      </c>
      <c r="L305" s="134"/>
    </row>
    <row r="306" spans="2:12" x14ac:dyDescent="0.2">
      <c r="B306" s="133"/>
      <c r="C306" s="405" t="s">
        <v>1271</v>
      </c>
      <c r="D306" s="406" t="s">
        <v>1272</v>
      </c>
      <c r="E306" s="407" t="s">
        <v>176</v>
      </c>
      <c r="F306" s="407" t="s">
        <v>1273</v>
      </c>
      <c r="G306" s="408" t="s">
        <v>178</v>
      </c>
      <c r="H306" s="409">
        <v>50</v>
      </c>
      <c r="I306" s="410">
        <v>9.32</v>
      </c>
      <c r="J306" s="411">
        <f t="shared" si="8"/>
        <v>10.888601154055525</v>
      </c>
      <c r="K306" s="412">
        <f t="shared" si="9"/>
        <v>544.43005770277625</v>
      </c>
      <c r="L306" s="134"/>
    </row>
    <row r="307" spans="2:12" ht="38.25" x14ac:dyDescent="0.2">
      <c r="B307" s="133"/>
      <c r="C307" s="405" t="s">
        <v>1274</v>
      </c>
      <c r="D307" s="406" t="s">
        <v>1275</v>
      </c>
      <c r="E307" s="407" t="s">
        <v>176</v>
      </c>
      <c r="F307" s="407" t="s">
        <v>1276</v>
      </c>
      <c r="G307" s="408" t="s">
        <v>178</v>
      </c>
      <c r="H307" s="409">
        <v>50</v>
      </c>
      <c r="I307" s="410">
        <v>28.13</v>
      </c>
      <c r="J307" s="411">
        <f t="shared" si="8"/>
        <v>32.864415285792049</v>
      </c>
      <c r="K307" s="412">
        <f t="shared" si="9"/>
        <v>1643.2207642896024</v>
      </c>
      <c r="L307" s="134"/>
    </row>
    <row r="308" spans="2:12" x14ac:dyDescent="0.2">
      <c r="B308" s="133"/>
      <c r="C308" s="405" t="s">
        <v>1277</v>
      </c>
      <c r="D308" s="406" t="s">
        <v>1278</v>
      </c>
      <c r="E308" s="407" t="s">
        <v>176</v>
      </c>
      <c r="F308" s="407" t="s">
        <v>1279</v>
      </c>
      <c r="G308" s="408" t="s">
        <v>178</v>
      </c>
      <c r="H308" s="409">
        <v>30</v>
      </c>
      <c r="I308" s="410">
        <v>8.52</v>
      </c>
      <c r="J308" s="411">
        <f t="shared" si="8"/>
        <v>9.9539572781709289</v>
      </c>
      <c r="K308" s="412">
        <f t="shared" si="9"/>
        <v>298.61871834512789</v>
      </c>
      <c r="L308" s="134"/>
    </row>
    <row r="309" spans="2:12" x14ac:dyDescent="0.2">
      <c r="B309" s="133"/>
      <c r="C309" s="405" t="s">
        <v>1280</v>
      </c>
      <c r="D309" s="406" t="s">
        <v>1281</v>
      </c>
      <c r="E309" s="407" t="s">
        <v>176</v>
      </c>
      <c r="F309" s="407" t="s">
        <v>1282</v>
      </c>
      <c r="G309" s="408" t="s">
        <v>178</v>
      </c>
      <c r="H309" s="409">
        <v>300</v>
      </c>
      <c r="I309" s="410">
        <v>1.38</v>
      </c>
      <c r="J309" s="411">
        <f t="shared" si="8"/>
        <v>1.6122606859009252</v>
      </c>
      <c r="K309" s="412">
        <f t="shared" si="9"/>
        <v>483.67820577027754</v>
      </c>
      <c r="L309" s="134"/>
    </row>
    <row r="310" spans="2:12" ht="38.25" x14ac:dyDescent="0.2">
      <c r="B310" s="133"/>
      <c r="C310" s="405" t="s">
        <v>1283</v>
      </c>
      <c r="D310" s="406" t="s">
        <v>1284</v>
      </c>
      <c r="E310" s="407" t="s">
        <v>176</v>
      </c>
      <c r="F310" s="407" t="s">
        <v>1285</v>
      </c>
      <c r="G310" s="408" t="s">
        <v>368</v>
      </c>
      <c r="H310" s="409">
        <v>500</v>
      </c>
      <c r="I310" s="410">
        <v>1.89</v>
      </c>
      <c r="J310" s="411">
        <f t="shared" si="8"/>
        <v>2.208096156777354</v>
      </c>
      <c r="K310" s="412">
        <f t="shared" si="9"/>
        <v>1104.0480783886769</v>
      </c>
      <c r="L310" s="134"/>
    </row>
    <row r="311" spans="2:12" ht="38.25" x14ac:dyDescent="0.2">
      <c r="B311" s="133"/>
      <c r="C311" s="405" t="s">
        <v>1286</v>
      </c>
      <c r="D311" s="406" t="s">
        <v>1287</v>
      </c>
      <c r="E311" s="407" t="s">
        <v>176</v>
      </c>
      <c r="F311" s="407" t="s">
        <v>1288</v>
      </c>
      <c r="G311" s="408" t="s">
        <v>368</v>
      </c>
      <c r="H311" s="409">
        <v>500</v>
      </c>
      <c r="I311" s="410">
        <v>1.85</v>
      </c>
      <c r="J311" s="411">
        <f t="shared" si="8"/>
        <v>2.1613639629831245</v>
      </c>
      <c r="K311" s="412">
        <f t="shared" si="9"/>
        <v>1080.6819814915623</v>
      </c>
      <c r="L311" s="134"/>
    </row>
    <row r="312" spans="2:12" ht="38.25" x14ac:dyDescent="0.2">
      <c r="B312" s="133"/>
      <c r="C312" s="405" t="s">
        <v>1289</v>
      </c>
      <c r="D312" s="406" t="s">
        <v>1290</v>
      </c>
      <c r="E312" s="407" t="s">
        <v>176</v>
      </c>
      <c r="F312" s="407" t="s">
        <v>1291</v>
      </c>
      <c r="G312" s="408" t="s">
        <v>368</v>
      </c>
      <c r="H312" s="409">
        <v>50</v>
      </c>
      <c r="I312" s="410">
        <v>3.15</v>
      </c>
      <c r="J312" s="411">
        <f t="shared" si="8"/>
        <v>3.6801602612955899</v>
      </c>
      <c r="K312" s="412">
        <f t="shared" si="9"/>
        <v>184.0080130647795</v>
      </c>
      <c r="L312" s="134"/>
    </row>
    <row r="313" spans="2:12" x14ac:dyDescent="0.2">
      <c r="B313" s="133"/>
      <c r="C313" s="405" t="s">
        <v>1292</v>
      </c>
      <c r="D313" s="406" t="s">
        <v>1293</v>
      </c>
      <c r="E313" s="407" t="s">
        <v>176</v>
      </c>
      <c r="F313" s="407" t="s">
        <v>1294</v>
      </c>
      <c r="G313" s="408" t="s">
        <v>178</v>
      </c>
      <c r="H313" s="409">
        <v>50</v>
      </c>
      <c r="I313" s="410">
        <v>6.86</v>
      </c>
      <c r="J313" s="411">
        <f t="shared" si="8"/>
        <v>8.0145712357103971</v>
      </c>
      <c r="K313" s="412">
        <f t="shared" si="9"/>
        <v>400.72856178551984</v>
      </c>
      <c r="L313" s="134"/>
    </row>
    <row r="314" spans="2:12" ht="38.25" x14ac:dyDescent="0.2">
      <c r="B314" s="133"/>
      <c r="C314" s="405" t="s">
        <v>1295</v>
      </c>
      <c r="D314" s="406" t="s">
        <v>1296</v>
      </c>
      <c r="E314" s="407" t="s">
        <v>176</v>
      </c>
      <c r="F314" s="407" t="s">
        <v>1297</v>
      </c>
      <c r="G314" s="408" t="s">
        <v>368</v>
      </c>
      <c r="H314" s="409">
        <v>500</v>
      </c>
      <c r="I314" s="410">
        <v>1.49</v>
      </c>
      <c r="J314" s="411">
        <f t="shared" si="8"/>
        <v>1.740774218835057</v>
      </c>
      <c r="K314" s="412">
        <f t="shared" si="9"/>
        <v>870.38710941752845</v>
      </c>
      <c r="L314" s="134"/>
    </row>
    <row r="315" spans="2:12" ht="25.5" x14ac:dyDescent="0.2">
      <c r="B315" s="133"/>
      <c r="C315" s="405" t="s">
        <v>1298</v>
      </c>
      <c r="D315" s="406" t="s">
        <v>1299</v>
      </c>
      <c r="E315" s="407" t="s">
        <v>176</v>
      </c>
      <c r="F315" s="407" t="s">
        <v>1300</v>
      </c>
      <c r="G315" s="408" t="s">
        <v>178</v>
      </c>
      <c r="H315" s="409">
        <v>50</v>
      </c>
      <c r="I315" s="410">
        <v>5.85</v>
      </c>
      <c r="J315" s="411">
        <f t="shared" si="8"/>
        <v>6.8345833424060958</v>
      </c>
      <c r="K315" s="412">
        <f t="shared" si="9"/>
        <v>341.72916712030479</v>
      </c>
      <c r="L315" s="134"/>
    </row>
    <row r="316" spans="2:12" x14ac:dyDescent="0.2">
      <c r="B316" s="133"/>
      <c r="C316" s="405" t="s">
        <v>1301</v>
      </c>
      <c r="D316" s="406" t="s">
        <v>1302</v>
      </c>
      <c r="E316" s="407" t="s">
        <v>176</v>
      </c>
      <c r="F316" s="407" t="s">
        <v>1303</v>
      </c>
      <c r="G316" s="408" t="s">
        <v>190</v>
      </c>
      <c r="H316" s="409">
        <v>350</v>
      </c>
      <c r="I316" s="410">
        <v>0.77</v>
      </c>
      <c r="J316" s="411">
        <f t="shared" si="8"/>
        <v>0.89959473053892203</v>
      </c>
      <c r="K316" s="412">
        <f t="shared" si="9"/>
        <v>314.85815568862273</v>
      </c>
      <c r="L316" s="134"/>
    </row>
    <row r="317" spans="2:12" x14ac:dyDescent="0.2">
      <c r="B317" s="133"/>
      <c r="C317" s="405" t="s">
        <v>1304</v>
      </c>
      <c r="D317" s="406" t="s">
        <v>1305</v>
      </c>
      <c r="E317" s="407" t="s">
        <v>176</v>
      </c>
      <c r="F317" s="407" t="s">
        <v>1306</v>
      </c>
      <c r="G317" s="408" t="s">
        <v>178</v>
      </c>
      <c r="H317" s="409">
        <v>150</v>
      </c>
      <c r="I317" s="410">
        <v>0.92</v>
      </c>
      <c r="J317" s="411">
        <f t="shared" si="8"/>
        <v>1.0748404572672836</v>
      </c>
      <c r="K317" s="412">
        <f t="shared" si="9"/>
        <v>161.22606859009255</v>
      </c>
      <c r="L317" s="134"/>
    </row>
    <row r="318" spans="2:12" ht="25.5" x14ac:dyDescent="0.2">
      <c r="B318" s="133"/>
      <c r="C318" s="405" t="s">
        <v>1307</v>
      </c>
      <c r="D318" s="406" t="s">
        <v>1308</v>
      </c>
      <c r="E318" s="407" t="s">
        <v>176</v>
      </c>
      <c r="F318" s="407" t="s">
        <v>1309</v>
      </c>
      <c r="G318" s="408" t="s">
        <v>368</v>
      </c>
      <c r="H318" s="409">
        <v>60</v>
      </c>
      <c r="I318" s="410">
        <v>6.77</v>
      </c>
      <c r="J318" s="411">
        <f t="shared" si="8"/>
        <v>7.9094237996733794</v>
      </c>
      <c r="K318" s="412">
        <f t="shared" si="9"/>
        <v>474.56542798040277</v>
      </c>
      <c r="L318" s="134"/>
    </row>
    <row r="319" spans="2:12" x14ac:dyDescent="0.2">
      <c r="B319" s="133"/>
      <c r="C319" s="405" t="s">
        <v>1310</v>
      </c>
      <c r="D319" s="406" t="s">
        <v>1311</v>
      </c>
      <c r="E319" s="407" t="s">
        <v>176</v>
      </c>
      <c r="F319" s="407" t="s">
        <v>1312</v>
      </c>
      <c r="G319" s="408" t="s">
        <v>190</v>
      </c>
      <c r="H319" s="409">
        <v>20</v>
      </c>
      <c r="I319" s="410">
        <v>41.1</v>
      </c>
      <c r="J319" s="411">
        <f t="shared" si="8"/>
        <v>48.017329123571038</v>
      </c>
      <c r="K319" s="412">
        <f t="shared" si="9"/>
        <v>960.34658247142079</v>
      </c>
      <c r="L319" s="134"/>
    </row>
    <row r="320" spans="2:12" x14ac:dyDescent="0.2">
      <c r="B320" s="133"/>
      <c r="C320" s="405" t="s">
        <v>1313</v>
      </c>
      <c r="D320" s="406" t="s">
        <v>1314</v>
      </c>
      <c r="E320" s="407" t="s">
        <v>176</v>
      </c>
      <c r="F320" s="407" t="s">
        <v>1315</v>
      </c>
      <c r="G320" s="408" t="s">
        <v>178</v>
      </c>
      <c r="H320" s="409">
        <v>150</v>
      </c>
      <c r="I320" s="410">
        <v>0.67</v>
      </c>
      <c r="J320" s="411">
        <f t="shared" si="8"/>
        <v>0.78276424605334782</v>
      </c>
      <c r="K320" s="412">
        <f t="shared" si="9"/>
        <v>117.41463690800218</v>
      </c>
      <c r="L320" s="134"/>
    </row>
    <row r="321" spans="2:12" x14ac:dyDescent="0.2">
      <c r="B321" s="133"/>
      <c r="C321" s="405" t="s">
        <v>1316</v>
      </c>
      <c r="D321" s="406" t="s">
        <v>1317</v>
      </c>
      <c r="E321" s="407" t="s">
        <v>176</v>
      </c>
      <c r="F321" s="407" t="s">
        <v>1318</v>
      </c>
      <c r="G321" s="408" t="s">
        <v>178</v>
      </c>
      <c r="H321" s="409">
        <v>40</v>
      </c>
      <c r="I321" s="410">
        <v>8.48</v>
      </c>
      <c r="J321" s="411">
        <f t="shared" si="8"/>
        <v>9.9072250843766998</v>
      </c>
      <c r="K321" s="412">
        <f t="shared" si="9"/>
        <v>396.28900337506798</v>
      </c>
      <c r="L321" s="134"/>
    </row>
    <row r="322" spans="2:12" ht="25.5" x14ac:dyDescent="0.2">
      <c r="B322" s="133"/>
      <c r="C322" s="405" t="s">
        <v>1319</v>
      </c>
      <c r="D322" s="406" t="s">
        <v>1320</v>
      </c>
      <c r="E322" s="407" t="s">
        <v>176</v>
      </c>
      <c r="F322" s="407" t="s">
        <v>1321</v>
      </c>
      <c r="G322" s="408" t="s">
        <v>178</v>
      </c>
      <c r="H322" s="409">
        <v>15</v>
      </c>
      <c r="I322" s="410">
        <v>12.31</v>
      </c>
      <c r="J322" s="411">
        <f t="shared" si="8"/>
        <v>14.381832640174196</v>
      </c>
      <c r="K322" s="412">
        <f t="shared" si="9"/>
        <v>215.72748960261293</v>
      </c>
      <c r="L322" s="134"/>
    </row>
    <row r="323" spans="2:12" ht="25.5" x14ac:dyDescent="0.2">
      <c r="B323" s="133"/>
      <c r="C323" s="405" t="s">
        <v>1322</v>
      </c>
      <c r="D323" s="406" t="s">
        <v>1323</v>
      </c>
      <c r="E323" s="407" t="s">
        <v>176</v>
      </c>
      <c r="F323" s="407" t="s">
        <v>1324</v>
      </c>
      <c r="G323" s="408" t="s">
        <v>178</v>
      </c>
      <c r="H323" s="409">
        <v>50</v>
      </c>
      <c r="I323" s="410">
        <v>2.83</v>
      </c>
      <c r="J323" s="411">
        <f t="shared" si="8"/>
        <v>3.3063027109417527</v>
      </c>
      <c r="K323" s="412">
        <f t="shared" si="9"/>
        <v>165.31513554708764</v>
      </c>
      <c r="L323" s="134"/>
    </row>
    <row r="324" spans="2:12" x14ac:dyDescent="0.2">
      <c r="B324" s="133"/>
      <c r="C324" s="405" t="s">
        <v>1325</v>
      </c>
      <c r="D324" s="406" t="s">
        <v>1326</v>
      </c>
      <c r="E324" s="407" t="s">
        <v>176</v>
      </c>
      <c r="F324" s="407" t="s">
        <v>1327</v>
      </c>
      <c r="G324" s="408" t="s">
        <v>368</v>
      </c>
      <c r="H324" s="409">
        <v>120</v>
      </c>
      <c r="I324" s="410">
        <v>1.66</v>
      </c>
      <c r="J324" s="411">
        <f t="shared" si="8"/>
        <v>1.9393860424605331</v>
      </c>
      <c r="K324" s="412">
        <f t="shared" si="9"/>
        <v>232.72632509526397</v>
      </c>
      <c r="L324" s="134"/>
    </row>
    <row r="325" spans="2:12" x14ac:dyDescent="0.2">
      <c r="B325" s="133"/>
      <c r="C325" s="405" t="s">
        <v>1328</v>
      </c>
      <c r="D325" s="406" t="s">
        <v>1329</v>
      </c>
      <c r="E325" s="407" t="s">
        <v>176</v>
      </c>
      <c r="F325" s="407" t="s">
        <v>1330</v>
      </c>
      <c r="G325" s="408" t="s">
        <v>178</v>
      </c>
      <c r="H325" s="409">
        <v>50</v>
      </c>
      <c r="I325" s="410">
        <v>1.89</v>
      </c>
      <c r="J325" s="411">
        <f t="shared" si="8"/>
        <v>2.208096156777354</v>
      </c>
      <c r="K325" s="412">
        <f t="shared" si="9"/>
        <v>110.4048078388677</v>
      </c>
      <c r="L325" s="134"/>
    </row>
    <row r="326" spans="2:12" x14ac:dyDescent="0.2">
      <c r="B326" s="133"/>
      <c r="C326" s="405" t="s">
        <v>1331</v>
      </c>
      <c r="D326" s="406" t="s">
        <v>1332</v>
      </c>
      <c r="E326" s="407" t="s">
        <v>176</v>
      </c>
      <c r="F326" s="407" t="s">
        <v>1333</v>
      </c>
      <c r="G326" s="408" t="s">
        <v>178</v>
      </c>
      <c r="H326" s="409">
        <v>50</v>
      </c>
      <c r="I326" s="410">
        <v>2.4300000000000002</v>
      </c>
      <c r="J326" s="411">
        <f t="shared" si="8"/>
        <v>2.8389807729994554</v>
      </c>
      <c r="K326" s="412">
        <f t="shared" si="9"/>
        <v>141.94903864997278</v>
      </c>
      <c r="L326" s="134"/>
    </row>
    <row r="327" spans="2:12" x14ac:dyDescent="0.2">
      <c r="B327" s="133"/>
      <c r="C327" s="405" t="s">
        <v>1334</v>
      </c>
      <c r="D327" s="406" t="s">
        <v>1335</v>
      </c>
      <c r="E327" s="407" t="s">
        <v>176</v>
      </c>
      <c r="F327" s="407" t="s">
        <v>1336</v>
      </c>
      <c r="G327" s="408" t="s">
        <v>178</v>
      </c>
      <c r="H327" s="409">
        <v>100</v>
      </c>
      <c r="I327" s="410">
        <v>2.77</v>
      </c>
      <c r="J327" s="411">
        <f t="shared" ref="J327:J355" si="10">I327*(1+$D$4)</f>
        <v>3.2362044202504081</v>
      </c>
      <c r="K327" s="412">
        <f t="shared" si="9"/>
        <v>323.6204420250408</v>
      </c>
      <c r="L327" s="134"/>
    </row>
    <row r="328" spans="2:12" ht="25.5" x14ac:dyDescent="0.2">
      <c r="B328" s="133"/>
      <c r="C328" s="405" t="s">
        <v>1334</v>
      </c>
      <c r="D328" s="406" t="s">
        <v>1337</v>
      </c>
      <c r="E328" s="407" t="s">
        <v>176</v>
      </c>
      <c r="F328" s="407" t="s">
        <v>1338</v>
      </c>
      <c r="G328" s="408" t="s">
        <v>178</v>
      </c>
      <c r="H328" s="409">
        <v>50</v>
      </c>
      <c r="I328" s="410">
        <v>4.8</v>
      </c>
      <c r="J328" s="411">
        <f t="shared" si="10"/>
        <v>5.6078632553075662</v>
      </c>
      <c r="K328" s="412">
        <f t="shared" ref="K328:K355" si="11">H328*J328</f>
        <v>280.39316276537829</v>
      </c>
      <c r="L328" s="134"/>
    </row>
    <row r="329" spans="2:12" x14ac:dyDescent="0.2">
      <c r="B329" s="133"/>
      <c r="C329" s="405" t="s">
        <v>1339</v>
      </c>
      <c r="D329" s="406" t="s">
        <v>1340</v>
      </c>
      <c r="E329" s="407" t="s">
        <v>176</v>
      </c>
      <c r="F329" s="407" t="s">
        <v>1341</v>
      </c>
      <c r="G329" s="408" t="s">
        <v>178</v>
      </c>
      <c r="H329" s="409">
        <v>100</v>
      </c>
      <c r="I329" s="410">
        <v>4.0599999999999996</v>
      </c>
      <c r="J329" s="411">
        <f t="shared" si="10"/>
        <v>4.7433176701143163</v>
      </c>
      <c r="K329" s="412">
        <f t="shared" si="11"/>
        <v>474.33176701143162</v>
      </c>
      <c r="L329" s="134"/>
    </row>
    <row r="330" spans="2:12" x14ac:dyDescent="0.2">
      <c r="B330" s="133"/>
      <c r="C330" s="405" t="s">
        <v>1342</v>
      </c>
      <c r="D330" s="406" t="s">
        <v>1343</v>
      </c>
      <c r="E330" s="407" t="s">
        <v>176</v>
      </c>
      <c r="F330" s="407" t="s">
        <v>445</v>
      </c>
      <c r="G330" s="408" t="s">
        <v>190</v>
      </c>
      <c r="H330" s="409">
        <v>50</v>
      </c>
      <c r="I330" s="410">
        <v>43.42</v>
      </c>
      <c r="J330" s="411">
        <f t="shared" si="10"/>
        <v>50.727796363636358</v>
      </c>
      <c r="K330" s="412">
        <f t="shared" si="11"/>
        <v>2536.3898181818181</v>
      </c>
      <c r="L330" s="134"/>
    </row>
    <row r="331" spans="2:12" x14ac:dyDescent="0.2">
      <c r="B331" s="133"/>
      <c r="C331" s="405" t="s">
        <v>1344</v>
      </c>
      <c r="D331" s="406" t="s">
        <v>1345</v>
      </c>
      <c r="E331" s="407" t="s">
        <v>176</v>
      </c>
      <c r="F331" s="407" t="s">
        <v>1346</v>
      </c>
      <c r="G331" s="408" t="s">
        <v>190</v>
      </c>
      <c r="H331" s="409">
        <v>200</v>
      </c>
      <c r="I331" s="410">
        <v>7.37</v>
      </c>
      <c r="J331" s="411">
        <f t="shared" si="10"/>
        <v>8.6104067065868257</v>
      </c>
      <c r="K331" s="412">
        <f t="shared" si="11"/>
        <v>1722.0813413173651</v>
      </c>
      <c r="L331" s="134"/>
    </row>
    <row r="332" spans="2:12" x14ac:dyDescent="0.2">
      <c r="B332" s="133"/>
      <c r="C332" s="405" t="s">
        <v>1347</v>
      </c>
      <c r="D332" s="406" t="s">
        <v>1348</v>
      </c>
      <c r="E332" s="407" t="s">
        <v>176</v>
      </c>
      <c r="F332" s="407" t="s">
        <v>1349</v>
      </c>
      <c r="G332" s="408" t="s">
        <v>190</v>
      </c>
      <c r="H332" s="409">
        <v>500</v>
      </c>
      <c r="I332" s="410">
        <v>4.0999999999999996</v>
      </c>
      <c r="J332" s="411">
        <f t="shared" si="10"/>
        <v>4.7900498639085454</v>
      </c>
      <c r="K332" s="412">
        <f t="shared" si="11"/>
        <v>2395.0249319542727</v>
      </c>
      <c r="L332" s="134"/>
    </row>
    <row r="333" spans="2:12" ht="25.5" x14ac:dyDescent="0.2">
      <c r="B333" s="133"/>
      <c r="C333" s="405" t="s">
        <v>1387</v>
      </c>
      <c r="D333" s="406" t="s">
        <v>1388</v>
      </c>
      <c r="E333" s="407" t="s">
        <v>176</v>
      </c>
      <c r="F333" s="407" t="s">
        <v>1389</v>
      </c>
      <c r="G333" s="408" t="s">
        <v>178</v>
      </c>
      <c r="H333" s="409">
        <v>15</v>
      </c>
      <c r="I333" s="410">
        <v>600.65</v>
      </c>
      <c r="J333" s="411">
        <f t="shared" si="10"/>
        <v>701.74230506260199</v>
      </c>
      <c r="K333" s="412">
        <f t="shared" si="11"/>
        <v>10526.13457593903</v>
      </c>
      <c r="L333" s="134"/>
    </row>
    <row r="334" spans="2:12" s="20" customFormat="1" x14ac:dyDescent="0.2">
      <c r="B334" s="133"/>
      <c r="C334" s="405" t="s">
        <v>1390</v>
      </c>
      <c r="D334" s="406" t="s">
        <v>1391</v>
      </c>
      <c r="E334" s="407" t="s">
        <v>176</v>
      </c>
      <c r="F334" s="407" t="s">
        <v>1392</v>
      </c>
      <c r="G334" s="408" t="s">
        <v>178</v>
      </c>
      <c r="H334" s="409">
        <v>100</v>
      </c>
      <c r="I334" s="410">
        <v>1.56</v>
      </c>
      <c r="J334" s="411">
        <f t="shared" si="10"/>
        <v>1.8225555579749591</v>
      </c>
      <c r="K334" s="412">
        <f t="shared" si="11"/>
        <v>182.2555557974959</v>
      </c>
      <c r="L334" s="134"/>
    </row>
    <row r="335" spans="2:12" s="20" customFormat="1" ht="25.5" x14ac:dyDescent="0.2">
      <c r="B335" s="133"/>
      <c r="C335" s="405" t="s">
        <v>1393</v>
      </c>
      <c r="D335" s="406" t="s">
        <v>1394</v>
      </c>
      <c r="E335" s="407" t="s">
        <v>176</v>
      </c>
      <c r="F335" s="407" t="s">
        <v>1395</v>
      </c>
      <c r="G335" s="408" t="s">
        <v>178</v>
      </c>
      <c r="H335" s="409">
        <v>100</v>
      </c>
      <c r="I335" s="410">
        <v>1.73</v>
      </c>
      <c r="J335" s="411">
        <f t="shared" si="10"/>
        <v>2.0211673816004354</v>
      </c>
      <c r="K335" s="412">
        <f t="shared" si="11"/>
        <v>202.11673816004355</v>
      </c>
      <c r="L335" s="134"/>
    </row>
    <row r="336" spans="2:12" s="20" customFormat="1" x14ac:dyDescent="0.2">
      <c r="B336" s="133"/>
      <c r="C336" s="405" t="s">
        <v>1396</v>
      </c>
      <c r="D336" s="406" t="s">
        <v>1397</v>
      </c>
      <c r="E336" s="407" t="s">
        <v>176</v>
      </c>
      <c r="F336" s="407" t="s">
        <v>1398</v>
      </c>
      <c r="G336" s="408" t="s">
        <v>190</v>
      </c>
      <c r="H336" s="409">
        <v>10</v>
      </c>
      <c r="I336" s="410">
        <v>40.9</v>
      </c>
      <c r="J336" s="411">
        <f t="shared" si="10"/>
        <v>47.783668154599887</v>
      </c>
      <c r="K336" s="412">
        <f t="shared" si="11"/>
        <v>477.83668154599889</v>
      </c>
      <c r="L336" s="134"/>
    </row>
    <row r="337" spans="2:12" s="20" customFormat="1" x14ac:dyDescent="0.2">
      <c r="B337" s="133"/>
      <c r="C337" s="405" t="s">
        <v>1399</v>
      </c>
      <c r="D337" s="406" t="s">
        <v>1400</v>
      </c>
      <c r="E337" s="407" t="s">
        <v>176</v>
      </c>
      <c r="F337" s="407" t="s">
        <v>1401</v>
      </c>
      <c r="G337" s="408" t="s">
        <v>190</v>
      </c>
      <c r="H337" s="409">
        <v>200</v>
      </c>
      <c r="I337" s="410">
        <v>2.14</v>
      </c>
      <c r="J337" s="411">
        <f t="shared" si="10"/>
        <v>2.5001723679912899</v>
      </c>
      <c r="K337" s="412">
        <f t="shared" si="11"/>
        <v>500.03447359825799</v>
      </c>
      <c r="L337" s="134"/>
    </row>
    <row r="338" spans="2:12" s="20" customFormat="1" x14ac:dyDescent="0.2">
      <c r="B338" s="133"/>
      <c r="C338" s="405" t="s">
        <v>1402</v>
      </c>
      <c r="D338" s="406" t="s">
        <v>1403</v>
      </c>
      <c r="E338" s="407" t="s">
        <v>176</v>
      </c>
      <c r="F338" s="407" t="s">
        <v>1404</v>
      </c>
      <c r="G338" s="408" t="s">
        <v>190</v>
      </c>
      <c r="H338" s="409">
        <v>30</v>
      </c>
      <c r="I338" s="410">
        <v>26.14</v>
      </c>
      <c r="J338" s="411">
        <f t="shared" si="10"/>
        <v>30.539488644529122</v>
      </c>
      <c r="K338" s="412">
        <f t="shared" si="11"/>
        <v>916.18465933587368</v>
      </c>
      <c r="L338" s="134"/>
    </row>
    <row r="339" spans="2:12" s="20" customFormat="1" x14ac:dyDescent="0.2">
      <c r="B339" s="133"/>
      <c r="C339" s="405" t="s">
        <v>1405</v>
      </c>
      <c r="D339" s="406" t="s">
        <v>1406</v>
      </c>
      <c r="E339" s="407" t="s">
        <v>176</v>
      </c>
      <c r="F339" s="407" t="s">
        <v>1407</v>
      </c>
      <c r="G339" s="408" t="s">
        <v>429</v>
      </c>
      <c r="H339" s="409">
        <v>100</v>
      </c>
      <c r="I339" s="410">
        <v>53.93</v>
      </c>
      <c r="J339" s="411">
        <f t="shared" si="10"/>
        <v>63.006680283070217</v>
      </c>
      <c r="K339" s="412">
        <f t="shared" si="11"/>
        <v>6300.6680283070218</v>
      </c>
      <c r="L339" s="134"/>
    </row>
    <row r="340" spans="2:12" s="20" customFormat="1" x14ac:dyDescent="0.2">
      <c r="B340" s="133"/>
      <c r="C340" s="405" t="s">
        <v>1408</v>
      </c>
      <c r="D340" s="406" t="s">
        <v>1409</v>
      </c>
      <c r="E340" s="407" t="s">
        <v>176</v>
      </c>
      <c r="F340" s="407" t="s">
        <v>1410</v>
      </c>
      <c r="G340" s="408" t="s">
        <v>190</v>
      </c>
      <c r="H340" s="409">
        <v>30</v>
      </c>
      <c r="I340" s="410">
        <v>20</v>
      </c>
      <c r="J340" s="411">
        <f t="shared" si="10"/>
        <v>23.366096897114858</v>
      </c>
      <c r="K340" s="412">
        <f t="shared" si="11"/>
        <v>700.98290691344573</v>
      </c>
      <c r="L340" s="134"/>
    </row>
    <row r="341" spans="2:12" s="20" customFormat="1" ht="25.5" x14ac:dyDescent="0.2">
      <c r="B341" s="133"/>
      <c r="C341" s="405" t="s">
        <v>1411</v>
      </c>
      <c r="D341" s="406" t="s">
        <v>1412</v>
      </c>
      <c r="E341" s="407" t="s">
        <v>176</v>
      </c>
      <c r="F341" s="407" t="s">
        <v>1413</v>
      </c>
      <c r="G341" s="408" t="s">
        <v>178</v>
      </c>
      <c r="H341" s="409">
        <v>40</v>
      </c>
      <c r="I341" s="410">
        <v>53.69</v>
      </c>
      <c r="J341" s="411">
        <f t="shared" si="10"/>
        <v>62.726287120304832</v>
      </c>
      <c r="K341" s="412">
        <f t="shared" si="11"/>
        <v>2509.0514848121934</v>
      </c>
      <c r="L341" s="134"/>
    </row>
    <row r="342" spans="2:12" s="20" customFormat="1" x14ac:dyDescent="0.2">
      <c r="B342" s="133"/>
      <c r="C342" s="405" t="s">
        <v>1414</v>
      </c>
      <c r="D342" s="406" t="s">
        <v>1415</v>
      </c>
      <c r="E342" s="407" t="s">
        <v>176</v>
      </c>
      <c r="F342" s="407" t="s">
        <v>1416</v>
      </c>
      <c r="G342" s="408" t="s">
        <v>178</v>
      </c>
      <c r="H342" s="409">
        <v>30</v>
      </c>
      <c r="I342" s="410">
        <v>8.14</v>
      </c>
      <c r="J342" s="411">
        <f t="shared" si="10"/>
        <v>9.510001437125748</v>
      </c>
      <c r="K342" s="412">
        <f t="shared" si="11"/>
        <v>285.30004311377246</v>
      </c>
      <c r="L342" s="134"/>
    </row>
    <row r="343" spans="2:12" s="20" customFormat="1" x14ac:dyDescent="0.2">
      <c r="B343" s="133"/>
      <c r="C343" s="405" t="s">
        <v>1417</v>
      </c>
      <c r="D343" s="406" t="s">
        <v>1418</v>
      </c>
      <c r="E343" s="407" t="s">
        <v>176</v>
      </c>
      <c r="F343" s="407" t="s">
        <v>1419</v>
      </c>
      <c r="G343" s="408" t="s">
        <v>368</v>
      </c>
      <c r="H343" s="409">
        <v>1000</v>
      </c>
      <c r="I343" s="410">
        <v>1.48</v>
      </c>
      <c r="J343" s="411">
        <f t="shared" si="10"/>
        <v>1.7290911703864995</v>
      </c>
      <c r="K343" s="412">
        <f t="shared" si="11"/>
        <v>1729.0911703864995</v>
      </c>
      <c r="L343" s="134"/>
    </row>
    <row r="344" spans="2:12" s="20" customFormat="1" ht="38.25" x14ac:dyDescent="0.2">
      <c r="B344" s="133"/>
      <c r="C344" s="405" t="s">
        <v>1420</v>
      </c>
      <c r="D344" s="406" t="s">
        <v>1421</v>
      </c>
      <c r="E344" s="407" t="s">
        <v>176</v>
      </c>
      <c r="F344" s="407" t="s">
        <v>1422</v>
      </c>
      <c r="G344" s="408" t="s">
        <v>178</v>
      </c>
      <c r="H344" s="409">
        <v>40</v>
      </c>
      <c r="I344" s="410">
        <v>2.27</v>
      </c>
      <c r="J344" s="411">
        <f t="shared" si="10"/>
        <v>2.6520519978225363</v>
      </c>
      <c r="K344" s="412">
        <f t="shared" si="11"/>
        <v>106.08207991290145</v>
      </c>
      <c r="L344" s="134"/>
    </row>
    <row r="345" spans="2:12" s="20" customFormat="1" ht="25.5" x14ac:dyDescent="0.2">
      <c r="B345" s="133"/>
      <c r="C345" s="451" t="s">
        <v>1423</v>
      </c>
      <c r="D345" s="452" t="s">
        <v>1424</v>
      </c>
      <c r="E345" s="453" t="s">
        <v>176</v>
      </c>
      <c r="F345" s="453" t="s">
        <v>1425</v>
      </c>
      <c r="G345" s="454" t="s">
        <v>190</v>
      </c>
      <c r="H345" s="455">
        <v>100</v>
      </c>
      <c r="I345" s="456">
        <v>23.8</v>
      </c>
      <c r="J345" s="457">
        <f t="shared" si="10"/>
        <v>27.805655307566681</v>
      </c>
      <c r="K345" s="458">
        <f t="shared" si="11"/>
        <v>2780.5655307566681</v>
      </c>
      <c r="L345" s="134"/>
    </row>
    <row r="346" spans="2:12" s="20" customFormat="1" x14ac:dyDescent="0.2">
      <c r="B346" s="133"/>
      <c r="C346" s="405">
        <v>333</v>
      </c>
      <c r="D346" s="452" t="s">
        <v>1575</v>
      </c>
      <c r="E346" s="453" t="s">
        <v>1576</v>
      </c>
      <c r="F346" s="407" t="s">
        <v>1577</v>
      </c>
      <c r="G346" s="408" t="s">
        <v>178</v>
      </c>
      <c r="H346" s="455">
        <v>50</v>
      </c>
      <c r="I346" s="456">
        <v>81.16</v>
      </c>
      <c r="J346" s="411">
        <f t="shared" si="10"/>
        <v>94.819621208492094</v>
      </c>
      <c r="K346" s="412">
        <f t="shared" si="11"/>
        <v>4740.9810604246049</v>
      </c>
      <c r="L346" s="134"/>
    </row>
    <row r="347" spans="2:12" s="20" customFormat="1" x14ac:dyDescent="0.2">
      <c r="B347" s="133"/>
      <c r="C347" s="405">
        <v>334</v>
      </c>
      <c r="D347" s="406" t="s">
        <v>1575</v>
      </c>
      <c r="E347" s="453" t="s">
        <v>1576</v>
      </c>
      <c r="F347" s="407" t="s">
        <v>1586</v>
      </c>
      <c r="G347" s="408" t="s">
        <v>368</v>
      </c>
      <c r="H347" s="409">
        <v>500</v>
      </c>
      <c r="I347" s="410">
        <v>19.25</v>
      </c>
      <c r="J347" s="411">
        <f t="shared" si="10"/>
        <v>22.489868263473053</v>
      </c>
      <c r="K347" s="412">
        <f t="shared" si="11"/>
        <v>11244.934131736527</v>
      </c>
      <c r="L347" s="134"/>
    </row>
    <row r="348" spans="2:12" s="20" customFormat="1" x14ac:dyDescent="0.2">
      <c r="B348" s="133"/>
      <c r="C348" s="405">
        <v>335</v>
      </c>
      <c r="D348" s="406" t="s">
        <v>1575</v>
      </c>
      <c r="E348" s="407" t="s">
        <v>1576</v>
      </c>
      <c r="F348" s="407" t="s">
        <v>1578</v>
      </c>
      <c r="G348" s="408" t="s">
        <v>178</v>
      </c>
      <c r="H348" s="409">
        <v>50</v>
      </c>
      <c r="I348" s="410">
        <v>45.37</v>
      </c>
      <c r="J348" s="411">
        <f t="shared" si="10"/>
        <v>53.00599081110505</v>
      </c>
      <c r="K348" s="412">
        <f t="shared" si="11"/>
        <v>2650.2995405552524</v>
      </c>
      <c r="L348" s="134"/>
    </row>
    <row r="349" spans="2:12" s="20" customFormat="1" x14ac:dyDescent="0.2">
      <c r="B349" s="133"/>
      <c r="C349" s="405">
        <v>336</v>
      </c>
      <c r="D349" s="406" t="s">
        <v>1575</v>
      </c>
      <c r="E349" s="407" t="s">
        <v>1576</v>
      </c>
      <c r="F349" s="407" t="s">
        <v>1579</v>
      </c>
      <c r="G349" s="408" t="s">
        <v>178</v>
      </c>
      <c r="H349" s="409">
        <v>100</v>
      </c>
      <c r="I349" s="410">
        <v>57.9</v>
      </c>
      <c r="J349" s="411">
        <f t="shared" si="10"/>
        <v>67.644850517147518</v>
      </c>
      <c r="K349" s="412">
        <f t="shared" si="11"/>
        <v>6764.4850517147515</v>
      </c>
      <c r="L349" s="134"/>
    </row>
    <row r="350" spans="2:12" s="20" customFormat="1" x14ac:dyDescent="0.2">
      <c r="B350" s="133"/>
      <c r="C350" s="405">
        <v>337</v>
      </c>
      <c r="D350" s="406" t="s">
        <v>1575</v>
      </c>
      <c r="E350" s="407" t="s">
        <v>1576</v>
      </c>
      <c r="F350" s="407" t="s">
        <v>1583</v>
      </c>
      <c r="G350" s="408" t="s">
        <v>178</v>
      </c>
      <c r="H350" s="409">
        <v>20</v>
      </c>
      <c r="I350" s="410">
        <v>699</v>
      </c>
      <c r="J350" s="411">
        <f t="shared" si="10"/>
        <v>816.64508655416432</v>
      </c>
      <c r="K350" s="412">
        <f t="shared" si="11"/>
        <v>16332.901731083286</v>
      </c>
      <c r="L350" s="134"/>
    </row>
    <row r="351" spans="2:12" s="20" customFormat="1" x14ac:dyDescent="0.2">
      <c r="B351" s="133"/>
      <c r="C351" s="405">
        <v>338</v>
      </c>
      <c r="D351" s="406" t="s">
        <v>1575</v>
      </c>
      <c r="E351" s="407" t="s">
        <v>1576</v>
      </c>
      <c r="F351" s="407" t="s">
        <v>1582</v>
      </c>
      <c r="G351" s="408" t="s">
        <v>178</v>
      </c>
      <c r="H351" s="409">
        <v>20</v>
      </c>
      <c r="I351" s="410">
        <v>869</v>
      </c>
      <c r="J351" s="411">
        <f t="shared" si="10"/>
        <v>1015.2569101796406</v>
      </c>
      <c r="K351" s="412">
        <f t="shared" si="11"/>
        <v>20305.138203592811</v>
      </c>
      <c r="L351" s="134"/>
    </row>
    <row r="352" spans="2:12" s="20" customFormat="1" x14ac:dyDescent="0.2">
      <c r="B352" s="133"/>
      <c r="C352" s="405">
        <v>339</v>
      </c>
      <c r="D352" s="406" t="s">
        <v>1575</v>
      </c>
      <c r="E352" s="407" t="s">
        <v>1576</v>
      </c>
      <c r="F352" s="407" t="s">
        <v>1584</v>
      </c>
      <c r="G352" s="408" t="s">
        <v>178</v>
      </c>
      <c r="H352" s="409">
        <v>100</v>
      </c>
      <c r="I352" s="410">
        <v>27.7</v>
      </c>
      <c r="J352" s="411">
        <f t="shared" si="10"/>
        <v>32.36204420250408</v>
      </c>
      <c r="K352" s="412">
        <f t="shared" si="11"/>
        <v>3236.204420250408</v>
      </c>
      <c r="L352" s="134"/>
    </row>
    <row r="353" spans="2:12" s="20" customFormat="1" ht="25.5" x14ac:dyDescent="0.2">
      <c r="B353" s="133"/>
      <c r="C353" s="405">
        <v>340</v>
      </c>
      <c r="D353" s="406" t="s">
        <v>1575</v>
      </c>
      <c r="E353" s="407" t="s">
        <v>1576</v>
      </c>
      <c r="F353" s="407" t="s">
        <v>1580</v>
      </c>
      <c r="G353" s="408" t="s">
        <v>178</v>
      </c>
      <c r="H353" s="409">
        <v>100</v>
      </c>
      <c r="I353" s="410">
        <v>92.1</v>
      </c>
      <c r="J353" s="411">
        <f t="shared" si="10"/>
        <v>107.60087621121392</v>
      </c>
      <c r="K353" s="412">
        <f t="shared" si="11"/>
        <v>10760.087621121391</v>
      </c>
      <c r="L353" s="134"/>
    </row>
    <row r="354" spans="2:12" s="20" customFormat="1" x14ac:dyDescent="0.2">
      <c r="B354" s="133"/>
      <c r="C354" s="405">
        <v>341</v>
      </c>
      <c r="D354" s="406" t="s">
        <v>1575</v>
      </c>
      <c r="E354" s="407" t="s">
        <v>1576</v>
      </c>
      <c r="F354" s="407" t="s">
        <v>1585</v>
      </c>
      <c r="G354" s="408" t="s">
        <v>368</v>
      </c>
      <c r="H354" s="409">
        <v>1000</v>
      </c>
      <c r="I354" s="410">
        <v>8.68</v>
      </c>
      <c r="J354" s="411">
        <f t="shared" si="10"/>
        <v>10.140886053347849</v>
      </c>
      <c r="K354" s="412">
        <f t="shared" si="11"/>
        <v>10140.886053347849</v>
      </c>
      <c r="L354" s="134"/>
    </row>
    <row r="355" spans="2:12" s="20" customFormat="1" ht="15" thickBot="1" x14ac:dyDescent="0.25">
      <c r="B355" s="133"/>
      <c r="C355" s="413">
        <v>342</v>
      </c>
      <c r="D355" s="414" t="s">
        <v>1575</v>
      </c>
      <c r="E355" s="415" t="s">
        <v>1576</v>
      </c>
      <c r="F355" s="415" t="s">
        <v>1581</v>
      </c>
      <c r="G355" s="416" t="s">
        <v>178</v>
      </c>
      <c r="H355" s="417">
        <v>100</v>
      </c>
      <c r="I355" s="418">
        <v>6.48</v>
      </c>
      <c r="J355" s="419">
        <f t="shared" si="10"/>
        <v>7.5706153946652144</v>
      </c>
      <c r="K355" s="420">
        <f t="shared" si="11"/>
        <v>757.06153946652148</v>
      </c>
      <c r="L355" s="134"/>
    </row>
    <row r="356" spans="2:12" ht="15" thickBot="1" x14ac:dyDescent="0.25">
      <c r="B356" s="133"/>
      <c r="C356" s="135"/>
      <c r="D356" s="135"/>
      <c r="E356" s="135"/>
      <c r="F356" s="142"/>
      <c r="G356" s="135"/>
      <c r="H356" s="135"/>
      <c r="I356" s="135"/>
      <c r="J356" s="135"/>
      <c r="K356" s="135"/>
      <c r="L356" s="134"/>
    </row>
    <row r="357" spans="2:12" x14ac:dyDescent="0.2">
      <c r="B357" s="133"/>
      <c r="C357" s="135"/>
      <c r="D357" s="135"/>
      <c r="E357" s="135"/>
      <c r="F357" s="142"/>
      <c r="G357" s="135"/>
      <c r="H357" s="135"/>
      <c r="I357" s="533" t="s">
        <v>1374</v>
      </c>
      <c r="J357" s="534"/>
      <c r="K357" s="421">
        <f>K359/(1+D4)</f>
        <v>805462.54999999993</v>
      </c>
      <c r="L357" s="134"/>
    </row>
    <row r="358" spans="2:12" x14ac:dyDescent="0.2">
      <c r="B358" s="133"/>
      <c r="C358" s="135"/>
      <c r="D358" s="135"/>
      <c r="E358" s="135"/>
      <c r="F358" s="142"/>
      <c r="G358" s="135"/>
      <c r="H358" s="135"/>
      <c r="I358" s="523" t="s">
        <v>827</v>
      </c>
      <c r="J358" s="524"/>
      <c r="K358" s="422">
        <f>K359-K357</f>
        <v>135563.24951486103</v>
      </c>
      <c r="L358" s="134"/>
    </row>
    <row r="359" spans="2:12" x14ac:dyDescent="0.2">
      <c r="B359" s="133"/>
      <c r="C359" s="135"/>
      <c r="D359" s="135"/>
      <c r="E359" s="135"/>
      <c r="F359" s="142"/>
      <c r="G359" s="135"/>
      <c r="H359" s="135"/>
      <c r="I359" s="525" t="s">
        <v>1373</v>
      </c>
      <c r="J359" s="526"/>
      <c r="K359" s="423">
        <f>SUM(K7:K355)</f>
        <v>941025.79951486096</v>
      </c>
      <c r="L359" s="134"/>
    </row>
    <row r="360" spans="2:12" ht="15" thickBot="1" x14ac:dyDescent="0.25">
      <c r="B360" s="133"/>
      <c r="C360" s="135"/>
      <c r="D360" s="135"/>
      <c r="E360" s="135"/>
      <c r="F360" s="142"/>
      <c r="G360" s="135"/>
      <c r="H360" s="135"/>
      <c r="I360" s="527" t="s">
        <v>1375</v>
      </c>
      <c r="J360" s="528"/>
      <c r="K360" s="424">
        <f>K359/12</f>
        <v>78418.816626238418</v>
      </c>
      <c r="L360" s="134"/>
    </row>
    <row r="361" spans="2:12" ht="24" customHeight="1" x14ac:dyDescent="0.2">
      <c r="B361" s="136"/>
      <c r="C361" s="137"/>
      <c r="D361" s="137"/>
      <c r="E361" s="137"/>
      <c r="F361" s="143"/>
      <c r="G361" s="137"/>
      <c r="H361" s="137"/>
      <c r="I361" s="137"/>
      <c r="J361" s="137"/>
      <c r="K361" s="137"/>
      <c r="L361" s="138"/>
    </row>
  </sheetData>
  <mergeCells count="7">
    <mergeCell ref="I358:J358"/>
    <mergeCell ref="I359:J359"/>
    <mergeCell ref="I360:J360"/>
    <mergeCell ref="C5:K5"/>
    <mergeCell ref="D3:F3"/>
    <mergeCell ref="D4:F4"/>
    <mergeCell ref="I357:J357"/>
  </mergeCells>
  <pageMargins left="0.5" right="0.5" top="1" bottom="1" header="0.5" footer="0.5"/>
  <pageSetup paperSize="9" fitToHeight="0" orientation="landscape"/>
  <headerFooter>
    <oddHeader>&amp;L &amp;CMinha Empresa
CNPJ:  &amp;R</oddHeader>
    <oddFooter>&amp;L &amp;C  -  -  / DF
 /  &amp;R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11"/>
  <sheetViews>
    <sheetView showGridLines="0" zoomScaleNormal="100" zoomScaleSheetLayoutView="85" workbookViewId="0">
      <selection activeCell="F23" sqref="F23"/>
    </sheetView>
  </sheetViews>
  <sheetFormatPr defaultRowHeight="15" customHeight="1" x14ac:dyDescent="0.25"/>
  <cols>
    <col min="1" max="2" width="9" style="85"/>
    <col min="3" max="3" width="72.625" style="109" bestFit="1" customWidth="1"/>
    <col min="4" max="4" width="24.875" style="85" bestFit="1" customWidth="1"/>
    <col min="5" max="5" width="9" style="85"/>
    <col min="6" max="6" width="22.875" style="109" customWidth="1"/>
    <col min="7" max="7" width="16.25" style="109" bestFit="1" customWidth="1"/>
    <col min="8" max="8" width="12.875" style="109" bestFit="1" customWidth="1"/>
    <col min="9" max="16384" width="9" style="85"/>
  </cols>
  <sheetData>
    <row r="2" spans="2:9" ht="15" customHeight="1" thickBot="1" x14ac:dyDescent="0.3">
      <c r="B2" s="86"/>
      <c r="C2" s="110"/>
      <c r="D2" s="87"/>
      <c r="E2" s="87"/>
      <c r="F2" s="110"/>
      <c r="G2" s="110"/>
      <c r="H2" s="110"/>
      <c r="I2" s="88"/>
    </row>
    <row r="3" spans="2:9" ht="18" customHeight="1" x14ac:dyDescent="0.25">
      <c r="B3" s="89"/>
      <c r="C3" s="537" t="s">
        <v>894</v>
      </c>
      <c r="D3" s="538"/>
      <c r="E3" s="538"/>
      <c r="F3" s="538"/>
      <c r="G3" s="538"/>
      <c r="H3" s="539"/>
      <c r="I3" s="90"/>
    </row>
    <row r="4" spans="2:9" ht="18" customHeight="1" thickBot="1" x14ac:dyDescent="0.3">
      <c r="B4" s="89"/>
      <c r="C4" s="111" t="s">
        <v>879</v>
      </c>
      <c r="D4" s="98" t="s">
        <v>880</v>
      </c>
      <c r="E4" s="98" t="s">
        <v>881</v>
      </c>
      <c r="F4" s="98" t="s">
        <v>1367</v>
      </c>
      <c r="G4" s="122" t="s">
        <v>1365</v>
      </c>
      <c r="H4" s="99" t="s">
        <v>1366</v>
      </c>
      <c r="I4" s="90"/>
    </row>
    <row r="5" spans="2:9" x14ac:dyDescent="0.25">
      <c r="B5" s="89"/>
      <c r="C5" s="100" t="s">
        <v>1027</v>
      </c>
      <c r="D5" s="101" t="s">
        <v>1555</v>
      </c>
      <c r="E5" s="91" t="s">
        <v>883</v>
      </c>
      <c r="F5" s="91">
        <v>4</v>
      </c>
      <c r="G5" s="123">
        <v>74.83</v>
      </c>
      <c r="H5" s="124">
        <f t="shared" ref="H5:H13" si="0">F5*G5</f>
        <v>299.32</v>
      </c>
      <c r="I5" s="90"/>
    </row>
    <row r="6" spans="2:9" x14ac:dyDescent="0.25">
      <c r="B6" s="89"/>
      <c r="C6" s="102" t="s">
        <v>1028</v>
      </c>
      <c r="D6" s="103" t="s">
        <v>950</v>
      </c>
      <c r="E6" s="92" t="s">
        <v>883</v>
      </c>
      <c r="F6" s="92">
        <v>8</v>
      </c>
      <c r="G6" s="125">
        <v>8.5500000000000007</v>
      </c>
      <c r="H6" s="126">
        <f t="shared" si="0"/>
        <v>68.400000000000006</v>
      </c>
      <c r="I6" s="90"/>
    </row>
    <row r="7" spans="2:9" x14ac:dyDescent="0.25">
      <c r="B7" s="89"/>
      <c r="C7" s="112" t="s">
        <v>1363</v>
      </c>
      <c r="D7" s="103" t="s">
        <v>1557</v>
      </c>
      <c r="E7" s="92" t="s">
        <v>884</v>
      </c>
      <c r="F7" s="92">
        <v>10</v>
      </c>
      <c r="G7" s="125">
        <v>42.5</v>
      </c>
      <c r="H7" s="126">
        <f t="shared" si="0"/>
        <v>425</v>
      </c>
      <c r="I7" s="90"/>
    </row>
    <row r="8" spans="2:9" ht="30" x14ac:dyDescent="0.25">
      <c r="B8" s="89"/>
      <c r="C8" s="102" t="s">
        <v>1030</v>
      </c>
      <c r="D8" s="103" t="s">
        <v>1562</v>
      </c>
      <c r="E8" s="92" t="s">
        <v>884</v>
      </c>
      <c r="F8" s="92">
        <v>8</v>
      </c>
      <c r="G8" s="125">
        <v>31.66</v>
      </c>
      <c r="H8" s="126">
        <f t="shared" si="0"/>
        <v>253.28</v>
      </c>
      <c r="I8" s="90"/>
    </row>
    <row r="9" spans="2:9" x14ac:dyDescent="0.25">
      <c r="B9" s="89"/>
      <c r="C9" s="102" t="s">
        <v>1364</v>
      </c>
      <c r="D9" s="103" t="s">
        <v>1557</v>
      </c>
      <c r="E9" s="92" t="s">
        <v>884</v>
      </c>
      <c r="F9" s="92">
        <v>2</v>
      </c>
      <c r="G9" s="125">
        <v>42.5</v>
      </c>
      <c r="H9" s="126">
        <f t="shared" si="0"/>
        <v>85</v>
      </c>
      <c r="I9" s="90"/>
    </row>
    <row r="10" spans="2:9" x14ac:dyDescent="0.25">
      <c r="B10" s="89"/>
      <c r="C10" s="102" t="s">
        <v>885</v>
      </c>
      <c r="D10" s="103" t="s">
        <v>1560</v>
      </c>
      <c r="E10" s="92" t="s">
        <v>884</v>
      </c>
      <c r="F10" s="92">
        <v>2</v>
      </c>
      <c r="G10" s="125">
        <v>6</v>
      </c>
      <c r="H10" s="126">
        <f t="shared" si="0"/>
        <v>12</v>
      </c>
      <c r="I10" s="90"/>
    </row>
    <row r="11" spans="2:9" x14ac:dyDescent="0.25">
      <c r="B11" s="89"/>
      <c r="C11" s="102" t="s">
        <v>886</v>
      </c>
      <c r="D11" s="103" t="s">
        <v>1561</v>
      </c>
      <c r="E11" s="92" t="s">
        <v>884</v>
      </c>
      <c r="F11" s="92">
        <v>2</v>
      </c>
      <c r="G11" s="125">
        <v>4.9000000000000004</v>
      </c>
      <c r="H11" s="126">
        <f t="shared" si="0"/>
        <v>9.8000000000000007</v>
      </c>
      <c r="I11" s="90"/>
    </row>
    <row r="12" spans="2:9" x14ac:dyDescent="0.25">
      <c r="B12" s="89"/>
      <c r="C12" s="102" t="s">
        <v>1031</v>
      </c>
      <c r="D12" s="103" t="s">
        <v>1558</v>
      </c>
      <c r="E12" s="92" t="s">
        <v>884</v>
      </c>
      <c r="F12" s="92">
        <v>2</v>
      </c>
      <c r="G12" s="125">
        <v>16.899999999999999</v>
      </c>
      <c r="H12" s="126">
        <f t="shared" si="0"/>
        <v>33.799999999999997</v>
      </c>
      <c r="I12" s="90"/>
    </row>
    <row r="13" spans="2:9" ht="15.75" thickBot="1" x14ac:dyDescent="0.3">
      <c r="B13" s="89"/>
      <c r="C13" s="104" t="s">
        <v>1032</v>
      </c>
      <c r="D13" s="105" t="s">
        <v>1559</v>
      </c>
      <c r="E13" s="93" t="s">
        <v>884</v>
      </c>
      <c r="F13" s="93">
        <v>1</v>
      </c>
      <c r="G13" s="127">
        <v>43</v>
      </c>
      <c r="H13" s="128">
        <f t="shared" si="0"/>
        <v>43</v>
      </c>
      <c r="I13" s="90"/>
    </row>
    <row r="14" spans="2:9" x14ac:dyDescent="0.25">
      <c r="B14" s="89"/>
      <c r="C14" s="540" t="s">
        <v>887</v>
      </c>
      <c r="D14" s="541"/>
      <c r="E14" s="541"/>
      <c r="F14" s="541"/>
      <c r="G14" s="541"/>
      <c r="H14" s="106">
        <f>SUM(H5:H13)</f>
        <v>1229.5999999999999</v>
      </c>
      <c r="I14" s="90"/>
    </row>
    <row r="15" spans="2:9" ht="15.75" thickBot="1" x14ac:dyDescent="0.3">
      <c r="B15" s="89"/>
      <c r="C15" s="535" t="s">
        <v>888</v>
      </c>
      <c r="D15" s="536"/>
      <c r="E15" s="536"/>
      <c r="F15" s="536"/>
      <c r="G15" s="536"/>
      <c r="H15" s="107">
        <f>H14/12</f>
        <v>102.46666666666665</v>
      </c>
      <c r="I15" s="90"/>
    </row>
    <row r="16" spans="2:9" ht="15.75" thickBot="1" x14ac:dyDescent="0.3">
      <c r="B16" s="89"/>
      <c r="C16" s="113"/>
      <c r="D16" s="94"/>
      <c r="E16" s="94"/>
      <c r="F16" s="121"/>
      <c r="G16" s="121"/>
      <c r="H16" s="121"/>
      <c r="I16" s="90"/>
    </row>
    <row r="17" spans="2:9" ht="18" customHeight="1" x14ac:dyDescent="0.25">
      <c r="B17" s="89"/>
      <c r="C17" s="537" t="s">
        <v>893</v>
      </c>
      <c r="D17" s="538"/>
      <c r="E17" s="538"/>
      <c r="F17" s="538"/>
      <c r="G17" s="538"/>
      <c r="H17" s="539"/>
      <c r="I17" s="90"/>
    </row>
    <row r="18" spans="2:9" ht="18" customHeight="1" thickBot="1" x14ac:dyDescent="0.3">
      <c r="B18" s="89"/>
      <c r="C18" s="111" t="s">
        <v>879</v>
      </c>
      <c r="D18" s="98" t="s">
        <v>880</v>
      </c>
      <c r="E18" s="98" t="s">
        <v>881</v>
      </c>
      <c r="F18" s="98" t="s">
        <v>882</v>
      </c>
      <c r="G18" s="122" t="s">
        <v>1365</v>
      </c>
      <c r="H18" s="99" t="s">
        <v>1366</v>
      </c>
      <c r="I18" s="90"/>
    </row>
    <row r="19" spans="2:9" x14ac:dyDescent="0.25">
      <c r="B19" s="89"/>
      <c r="C19" s="100" t="s">
        <v>1033</v>
      </c>
      <c r="D19" s="108" t="s">
        <v>945</v>
      </c>
      <c r="E19" s="91" t="s">
        <v>889</v>
      </c>
      <c r="F19" s="91">
        <v>2</v>
      </c>
      <c r="G19" s="123">
        <v>238.18</v>
      </c>
      <c r="H19" s="124">
        <f>F19*G19</f>
        <v>476.36</v>
      </c>
      <c r="I19" s="90"/>
    </row>
    <row r="20" spans="2:9" x14ac:dyDescent="0.25">
      <c r="B20" s="89"/>
      <c r="C20" s="102" t="s">
        <v>890</v>
      </c>
      <c r="D20" s="103" t="s">
        <v>1563</v>
      </c>
      <c r="E20" s="92" t="s">
        <v>889</v>
      </c>
      <c r="F20" s="92">
        <v>2</v>
      </c>
      <c r="G20" s="125">
        <v>38.67</v>
      </c>
      <c r="H20" s="126">
        <f>F20*G20</f>
        <v>77.34</v>
      </c>
      <c r="I20" s="90"/>
    </row>
    <row r="21" spans="2:9" x14ac:dyDescent="0.25">
      <c r="B21" s="89"/>
      <c r="C21" s="115" t="s">
        <v>1572</v>
      </c>
      <c r="D21" s="116" t="s">
        <v>1573</v>
      </c>
      <c r="E21" s="92" t="s">
        <v>889</v>
      </c>
      <c r="F21" s="117">
        <v>1</v>
      </c>
      <c r="G21" s="125">
        <v>14.03</v>
      </c>
      <c r="H21" s="126">
        <f>F21*G21</f>
        <v>14.03</v>
      </c>
      <c r="I21" s="90"/>
    </row>
    <row r="22" spans="2:9" x14ac:dyDescent="0.25">
      <c r="B22" s="89"/>
      <c r="C22" s="115" t="s">
        <v>1574</v>
      </c>
      <c r="D22" s="116" t="s">
        <v>1556</v>
      </c>
      <c r="E22" s="117" t="s">
        <v>889</v>
      </c>
      <c r="F22" s="117">
        <v>1</v>
      </c>
      <c r="G22" s="125">
        <v>403.41</v>
      </c>
      <c r="H22" s="129">
        <f>F22*G22</f>
        <v>403.41</v>
      </c>
      <c r="I22" s="90"/>
    </row>
    <row r="23" spans="2:9" ht="15.75" thickBot="1" x14ac:dyDescent="0.3">
      <c r="B23" s="89"/>
      <c r="C23" s="115" t="s">
        <v>891</v>
      </c>
      <c r="D23" s="116" t="s">
        <v>1556</v>
      </c>
      <c r="E23" s="117" t="s">
        <v>889</v>
      </c>
      <c r="F23" s="117">
        <v>1</v>
      </c>
      <c r="G23" s="127">
        <v>403.41</v>
      </c>
      <c r="H23" s="129">
        <f>F23*G23</f>
        <v>403.41</v>
      </c>
      <c r="I23" s="90"/>
    </row>
    <row r="24" spans="2:9" x14ac:dyDescent="0.25">
      <c r="B24" s="89"/>
      <c r="C24" s="542" t="s">
        <v>887</v>
      </c>
      <c r="D24" s="543"/>
      <c r="E24" s="543"/>
      <c r="F24" s="543"/>
      <c r="G24" s="543"/>
      <c r="H24" s="118">
        <f>SUM(H19:H23)</f>
        <v>1374.5500000000002</v>
      </c>
      <c r="I24" s="90"/>
    </row>
    <row r="25" spans="2:9" ht="15.75" thickBot="1" x14ac:dyDescent="0.3">
      <c r="B25" s="89"/>
      <c r="C25" s="535" t="s">
        <v>888</v>
      </c>
      <c r="D25" s="536"/>
      <c r="E25" s="536"/>
      <c r="F25" s="536"/>
      <c r="G25" s="536"/>
      <c r="H25" s="107">
        <f>H24/12</f>
        <v>114.54583333333335</v>
      </c>
      <c r="I25" s="90"/>
    </row>
    <row r="26" spans="2:9" x14ac:dyDescent="0.25">
      <c r="B26" s="95"/>
      <c r="C26" s="114"/>
      <c r="D26" s="96"/>
      <c r="E26" s="96"/>
      <c r="F26" s="114"/>
      <c r="G26" s="114"/>
      <c r="H26" s="114"/>
      <c r="I26" s="97"/>
    </row>
    <row r="810" ht="30" customHeight="1" x14ac:dyDescent="0.25"/>
    <row r="811" ht="27.75" customHeight="1" x14ac:dyDescent="0.25"/>
  </sheetData>
  <sheetProtection selectLockedCells="1" selectUnlockedCells="1"/>
  <mergeCells count="6">
    <mergeCell ref="C25:G25"/>
    <mergeCell ref="C3:H3"/>
    <mergeCell ref="C14:G14"/>
    <mergeCell ref="C15:G15"/>
    <mergeCell ref="C17:H17"/>
    <mergeCell ref="C24:G24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886"/>
  <sheetViews>
    <sheetView showGridLines="0" topLeftCell="A322" zoomScaleNormal="100" zoomScaleSheetLayoutView="85" workbookViewId="0">
      <selection activeCell="J343" sqref="J343"/>
    </sheetView>
  </sheetViews>
  <sheetFormatPr defaultRowHeight="15" customHeight="1" x14ac:dyDescent="0.25"/>
  <cols>
    <col min="1" max="1" width="9" style="85"/>
    <col min="2" max="2" width="3.375" style="85" customWidth="1"/>
    <col min="3" max="3" width="48.25" style="178" customWidth="1"/>
    <col min="4" max="4" width="18.125" style="85" customWidth="1"/>
    <col min="5" max="5" width="9.125" style="85" bestFit="1" customWidth="1"/>
    <col min="6" max="7" width="11.125" style="193" bestFit="1" customWidth="1"/>
    <col min="8" max="8" width="9.125" style="85" bestFit="1" customWidth="1"/>
    <col min="9" max="9" width="12.625" style="85" customWidth="1"/>
    <col min="10" max="10" width="13.5" style="193" bestFit="1" customWidth="1"/>
    <col min="11" max="11" width="3.375" style="85" customWidth="1"/>
    <col min="12" max="12" width="11.625" style="85" bestFit="1" customWidth="1"/>
    <col min="13" max="16384" width="9" style="85"/>
  </cols>
  <sheetData>
    <row r="2" spans="2:12" ht="18" customHeight="1" x14ac:dyDescent="0.25">
      <c r="B2" s="86"/>
      <c r="C2" s="179"/>
      <c r="D2" s="87"/>
      <c r="E2" s="87"/>
      <c r="F2" s="194"/>
      <c r="G2" s="194"/>
      <c r="H2" s="87"/>
      <c r="I2" s="87"/>
      <c r="J2" s="194"/>
      <c r="K2" s="88"/>
    </row>
    <row r="3" spans="2:12" ht="15.75" thickBot="1" x14ac:dyDescent="0.3">
      <c r="B3" s="89"/>
      <c r="C3" s="556" t="s">
        <v>892</v>
      </c>
      <c r="D3" s="556"/>
      <c r="E3" s="556"/>
      <c r="F3" s="556"/>
      <c r="G3" s="556"/>
      <c r="H3" s="556"/>
      <c r="I3" s="556"/>
      <c r="J3" s="556"/>
      <c r="K3" s="90"/>
    </row>
    <row r="4" spans="2:12" ht="26.25" thickBot="1" x14ac:dyDescent="0.3">
      <c r="B4" s="89"/>
      <c r="C4" s="157" t="s">
        <v>836</v>
      </c>
      <c r="D4" s="158" t="s">
        <v>837</v>
      </c>
      <c r="E4" s="158" t="s">
        <v>1376</v>
      </c>
      <c r="F4" s="201" t="s">
        <v>1377</v>
      </c>
      <c r="G4" s="201" t="s">
        <v>1378</v>
      </c>
      <c r="H4" s="158" t="s">
        <v>838</v>
      </c>
      <c r="I4" s="158" t="s">
        <v>839</v>
      </c>
      <c r="J4" s="195" t="s">
        <v>840</v>
      </c>
      <c r="K4" s="90"/>
    </row>
    <row r="5" spans="2:12" ht="15.75" thickBot="1" x14ac:dyDescent="0.3">
      <c r="B5" s="89"/>
      <c r="C5" s="172" t="s">
        <v>1021</v>
      </c>
      <c r="D5" s="159"/>
      <c r="E5" s="160"/>
      <c r="F5" s="202"/>
      <c r="G5" s="202"/>
      <c r="H5" s="160"/>
      <c r="I5" s="160"/>
      <c r="J5" s="196"/>
      <c r="K5" s="90"/>
    </row>
    <row r="6" spans="2:12" ht="45" x14ac:dyDescent="0.25">
      <c r="B6" s="89"/>
      <c r="C6" s="181" t="s">
        <v>960</v>
      </c>
      <c r="D6" s="173" t="s">
        <v>945</v>
      </c>
      <c r="E6" s="161">
        <v>2</v>
      </c>
      <c r="F6" s="203">
        <v>856.72</v>
      </c>
      <c r="G6" s="203">
        <f>E6*F6</f>
        <v>1713.44</v>
      </c>
      <c r="H6" s="162">
        <v>8</v>
      </c>
      <c r="I6" s="163">
        <f>(1-0.2)/H6</f>
        <v>0.1</v>
      </c>
      <c r="J6" s="190">
        <f>G6*I6</f>
        <v>171.34400000000002</v>
      </c>
      <c r="K6" s="144"/>
      <c r="L6" s="145"/>
    </row>
    <row r="7" spans="2:12" ht="45" x14ac:dyDescent="0.25">
      <c r="B7" s="89"/>
      <c r="C7" s="182" t="s">
        <v>961</v>
      </c>
      <c r="D7" s="119" t="s">
        <v>945</v>
      </c>
      <c r="E7" s="92">
        <v>2</v>
      </c>
      <c r="F7" s="125">
        <v>336.19</v>
      </c>
      <c r="G7" s="125">
        <f t="shared" ref="G7" si="0">E7*F7</f>
        <v>672.38</v>
      </c>
      <c r="H7" s="164">
        <v>8</v>
      </c>
      <c r="I7" s="165">
        <f t="shared" ref="I7:I14" si="1">(1-0.2)/H7</f>
        <v>0.1</v>
      </c>
      <c r="J7" s="126">
        <f t="shared" ref="J7" si="2">G7*I7</f>
        <v>67.238</v>
      </c>
      <c r="K7" s="144"/>
      <c r="L7" s="145"/>
    </row>
    <row r="8" spans="2:12" ht="45" x14ac:dyDescent="0.25">
      <c r="B8" s="89"/>
      <c r="C8" s="183" t="s">
        <v>1022</v>
      </c>
      <c r="D8" s="174" t="s">
        <v>963</v>
      </c>
      <c r="E8" s="164">
        <v>2</v>
      </c>
      <c r="F8" s="204">
        <v>42.26</v>
      </c>
      <c r="G8" s="204">
        <f t="shared" ref="G8:G14" si="3">E8*F8</f>
        <v>84.52</v>
      </c>
      <c r="H8" s="164">
        <v>8</v>
      </c>
      <c r="I8" s="165">
        <f t="shared" si="1"/>
        <v>0.1</v>
      </c>
      <c r="J8" s="191">
        <f t="shared" ref="J8:J105" si="4">G8*I8</f>
        <v>8.452</v>
      </c>
      <c r="K8" s="144"/>
      <c r="L8" s="145"/>
    </row>
    <row r="9" spans="2:12" ht="30" x14ac:dyDescent="0.25">
      <c r="B9" s="89"/>
      <c r="C9" s="183" t="s">
        <v>981</v>
      </c>
      <c r="D9" s="119" t="s">
        <v>950</v>
      </c>
      <c r="E9" s="164">
        <v>2</v>
      </c>
      <c r="F9" s="204">
        <v>359.95</v>
      </c>
      <c r="G9" s="204">
        <f t="shared" si="3"/>
        <v>719.9</v>
      </c>
      <c r="H9" s="164">
        <v>8</v>
      </c>
      <c r="I9" s="165">
        <f t="shared" si="1"/>
        <v>0.1</v>
      </c>
      <c r="J9" s="191">
        <f t="shared" si="4"/>
        <v>71.989999999999995</v>
      </c>
      <c r="K9" s="144"/>
      <c r="L9" s="145"/>
    </row>
    <row r="10" spans="2:12" ht="30" x14ac:dyDescent="0.25">
      <c r="B10" s="89"/>
      <c r="C10" s="183" t="s">
        <v>982</v>
      </c>
      <c r="D10" s="119" t="s">
        <v>950</v>
      </c>
      <c r="E10" s="164">
        <v>2</v>
      </c>
      <c r="F10" s="204">
        <v>101.37</v>
      </c>
      <c r="G10" s="204">
        <f t="shared" si="3"/>
        <v>202.74</v>
      </c>
      <c r="H10" s="164">
        <v>8</v>
      </c>
      <c r="I10" s="165">
        <f t="shared" si="1"/>
        <v>0.1</v>
      </c>
      <c r="J10" s="191">
        <f t="shared" si="4"/>
        <v>20.274000000000001</v>
      </c>
      <c r="K10" s="144"/>
      <c r="L10" s="145"/>
    </row>
    <row r="11" spans="2:12" ht="30" x14ac:dyDescent="0.25">
      <c r="B11" s="89"/>
      <c r="C11" s="183" t="s">
        <v>841</v>
      </c>
      <c r="D11" s="119" t="s">
        <v>945</v>
      </c>
      <c r="E11" s="164">
        <v>5</v>
      </c>
      <c r="F11" s="204">
        <v>34.44</v>
      </c>
      <c r="G11" s="204">
        <f t="shared" si="3"/>
        <v>172.2</v>
      </c>
      <c r="H11" s="164">
        <v>8</v>
      </c>
      <c r="I11" s="165">
        <f t="shared" si="1"/>
        <v>0.1</v>
      </c>
      <c r="J11" s="191">
        <f t="shared" si="4"/>
        <v>17.22</v>
      </c>
      <c r="K11" s="144"/>
      <c r="L11" s="145"/>
    </row>
    <row r="12" spans="2:12" x14ac:dyDescent="0.25">
      <c r="B12" s="89"/>
      <c r="C12" s="183" t="s">
        <v>842</v>
      </c>
      <c r="D12" s="119" t="s">
        <v>950</v>
      </c>
      <c r="E12" s="164">
        <v>3</v>
      </c>
      <c r="F12" s="204">
        <v>38.659999999999997</v>
      </c>
      <c r="G12" s="204">
        <f t="shared" si="3"/>
        <v>115.97999999999999</v>
      </c>
      <c r="H12" s="164">
        <v>8</v>
      </c>
      <c r="I12" s="165">
        <f t="shared" si="1"/>
        <v>0.1</v>
      </c>
      <c r="J12" s="191">
        <f t="shared" si="4"/>
        <v>11.597999999999999</v>
      </c>
      <c r="K12" s="144"/>
      <c r="L12" s="145"/>
    </row>
    <row r="13" spans="2:12" ht="75" x14ac:dyDescent="0.25">
      <c r="B13" s="89"/>
      <c r="C13" s="184" t="s">
        <v>1023</v>
      </c>
      <c r="D13" s="175" t="s">
        <v>950</v>
      </c>
      <c r="E13" s="166">
        <v>4</v>
      </c>
      <c r="F13" s="205">
        <v>74.959999999999994</v>
      </c>
      <c r="G13" s="205">
        <f t="shared" si="3"/>
        <v>299.83999999999997</v>
      </c>
      <c r="H13" s="166">
        <v>8</v>
      </c>
      <c r="I13" s="167">
        <f t="shared" si="1"/>
        <v>0.1</v>
      </c>
      <c r="J13" s="192">
        <f t="shared" si="4"/>
        <v>29.983999999999998</v>
      </c>
      <c r="K13" s="144"/>
      <c r="L13" s="145"/>
    </row>
    <row r="14" spans="2:12" ht="30.75" thickBot="1" x14ac:dyDescent="0.3">
      <c r="B14" s="89"/>
      <c r="C14" s="184" t="s">
        <v>1029</v>
      </c>
      <c r="D14" s="175" t="s">
        <v>1426</v>
      </c>
      <c r="E14" s="166">
        <v>10</v>
      </c>
      <c r="F14" s="205">
        <v>208.51</v>
      </c>
      <c r="G14" s="205">
        <f t="shared" si="3"/>
        <v>2085.1</v>
      </c>
      <c r="H14" s="166">
        <v>8</v>
      </c>
      <c r="I14" s="167">
        <f t="shared" si="1"/>
        <v>0.1</v>
      </c>
      <c r="J14" s="192">
        <f t="shared" si="4"/>
        <v>208.51</v>
      </c>
      <c r="K14" s="144"/>
      <c r="L14" s="145"/>
    </row>
    <row r="15" spans="2:12" ht="15.75" thickBot="1" x14ac:dyDescent="0.3">
      <c r="B15" s="89"/>
      <c r="C15" s="180" t="s">
        <v>1379</v>
      </c>
      <c r="D15" s="159"/>
      <c r="E15" s="160"/>
      <c r="F15" s="202"/>
      <c r="G15" s="202"/>
      <c r="H15" s="160"/>
      <c r="I15" s="170"/>
      <c r="J15" s="196"/>
      <c r="K15" s="144"/>
      <c r="L15" s="145"/>
    </row>
    <row r="16" spans="2:12" ht="30" x14ac:dyDescent="0.25">
      <c r="B16" s="89"/>
      <c r="C16" s="185" t="s">
        <v>1445</v>
      </c>
      <c r="D16" s="176" t="s">
        <v>1518</v>
      </c>
      <c r="E16" s="168">
        <v>6</v>
      </c>
      <c r="F16" s="206">
        <v>370.33</v>
      </c>
      <c r="G16" s="206">
        <f t="shared" ref="G16:G105" si="5">E16*F16</f>
        <v>2221.98</v>
      </c>
      <c r="H16" s="168">
        <v>8</v>
      </c>
      <c r="I16" s="169">
        <f>(1-0.2)/H16</f>
        <v>0.1</v>
      </c>
      <c r="J16" s="197">
        <f t="shared" si="4"/>
        <v>222.19800000000001</v>
      </c>
      <c r="K16" s="144"/>
      <c r="L16" s="145"/>
    </row>
    <row r="17" spans="2:12" ht="30" x14ac:dyDescent="0.25">
      <c r="B17" s="89"/>
      <c r="C17" s="183" t="s">
        <v>843</v>
      </c>
      <c r="D17" s="174" t="s">
        <v>1519</v>
      </c>
      <c r="E17" s="164">
        <v>1</v>
      </c>
      <c r="F17" s="204">
        <v>89.49</v>
      </c>
      <c r="G17" s="204">
        <f t="shared" si="5"/>
        <v>89.49</v>
      </c>
      <c r="H17" s="164">
        <v>8</v>
      </c>
      <c r="I17" s="165">
        <f t="shared" ref="I17:I72" si="6">(1-0.2)/H17</f>
        <v>0.1</v>
      </c>
      <c r="J17" s="191">
        <f t="shared" si="4"/>
        <v>8.9489999999999998</v>
      </c>
      <c r="K17" s="144"/>
      <c r="L17" s="145"/>
    </row>
    <row r="18" spans="2:12" ht="30" x14ac:dyDescent="0.25">
      <c r="B18" s="89"/>
      <c r="C18" s="183" t="s">
        <v>941</v>
      </c>
      <c r="D18" s="119" t="s">
        <v>950</v>
      </c>
      <c r="E18" s="164">
        <v>8</v>
      </c>
      <c r="F18" s="204">
        <v>156.94</v>
      </c>
      <c r="G18" s="204">
        <f t="shared" si="5"/>
        <v>1255.52</v>
      </c>
      <c r="H18" s="164">
        <v>8</v>
      </c>
      <c r="I18" s="165">
        <f t="shared" si="6"/>
        <v>0.1</v>
      </c>
      <c r="J18" s="191">
        <f t="shared" si="4"/>
        <v>125.55200000000001</v>
      </c>
      <c r="K18" s="144"/>
      <c r="L18" s="145"/>
    </row>
    <row r="19" spans="2:12" ht="30" x14ac:dyDescent="0.25">
      <c r="B19" s="89"/>
      <c r="C19" s="183" t="s">
        <v>920</v>
      </c>
      <c r="D19" s="174" t="s">
        <v>1427</v>
      </c>
      <c r="E19" s="164">
        <v>8</v>
      </c>
      <c r="F19" s="204">
        <v>46</v>
      </c>
      <c r="G19" s="204">
        <f t="shared" si="5"/>
        <v>368</v>
      </c>
      <c r="H19" s="164">
        <v>8</v>
      </c>
      <c r="I19" s="165">
        <f t="shared" si="6"/>
        <v>0.1</v>
      </c>
      <c r="J19" s="191">
        <f t="shared" si="4"/>
        <v>36.800000000000004</v>
      </c>
      <c r="K19" s="144"/>
      <c r="L19" s="145"/>
    </row>
    <row r="20" spans="2:12" x14ac:dyDescent="0.25">
      <c r="B20" s="89"/>
      <c r="C20" s="183" t="s">
        <v>1447</v>
      </c>
      <c r="D20" s="174" t="s">
        <v>1520</v>
      </c>
      <c r="E20" s="164">
        <v>1</v>
      </c>
      <c r="F20" s="204">
        <v>18.48</v>
      </c>
      <c r="G20" s="204">
        <f t="shared" ref="G20" si="7">E20*F20</f>
        <v>18.48</v>
      </c>
      <c r="H20" s="164">
        <v>8</v>
      </c>
      <c r="I20" s="165">
        <f t="shared" ref="I20" si="8">(1-0.2)/H20</f>
        <v>0.1</v>
      </c>
      <c r="J20" s="191">
        <f t="shared" ref="J20" si="9">G20*I20</f>
        <v>1.8480000000000001</v>
      </c>
      <c r="K20" s="144"/>
      <c r="L20" s="145"/>
    </row>
    <row r="21" spans="2:12" ht="30" x14ac:dyDescent="0.25">
      <c r="B21" s="89"/>
      <c r="C21" s="183" t="s">
        <v>921</v>
      </c>
      <c r="D21" s="174" t="s">
        <v>1520</v>
      </c>
      <c r="E21" s="164">
        <v>1</v>
      </c>
      <c r="F21" s="204">
        <v>18.48</v>
      </c>
      <c r="G21" s="204">
        <f t="shared" si="5"/>
        <v>18.48</v>
      </c>
      <c r="H21" s="164">
        <v>8</v>
      </c>
      <c r="I21" s="165">
        <f t="shared" si="6"/>
        <v>0.1</v>
      </c>
      <c r="J21" s="191">
        <f t="shared" si="4"/>
        <v>1.8480000000000001</v>
      </c>
      <c r="K21" s="144"/>
      <c r="L21" s="145"/>
    </row>
    <row r="22" spans="2:12" x14ac:dyDescent="0.25">
      <c r="B22" s="89"/>
      <c r="C22" s="183" t="s">
        <v>922</v>
      </c>
      <c r="D22" s="174" t="s">
        <v>1519</v>
      </c>
      <c r="E22" s="164">
        <v>1</v>
      </c>
      <c r="F22" s="204">
        <v>89.49</v>
      </c>
      <c r="G22" s="204">
        <f t="shared" si="5"/>
        <v>89.49</v>
      </c>
      <c r="H22" s="164">
        <v>8</v>
      </c>
      <c r="I22" s="165">
        <f t="shared" si="6"/>
        <v>0.1</v>
      </c>
      <c r="J22" s="191">
        <f t="shared" si="4"/>
        <v>8.9489999999999998</v>
      </c>
      <c r="K22" s="144"/>
      <c r="L22" s="145"/>
    </row>
    <row r="23" spans="2:12" ht="30" x14ac:dyDescent="0.25">
      <c r="B23" s="89"/>
      <c r="C23" s="183" t="s">
        <v>942</v>
      </c>
      <c r="D23" s="174" t="s">
        <v>1506</v>
      </c>
      <c r="E23" s="164">
        <v>8</v>
      </c>
      <c r="F23" s="204">
        <v>59.25</v>
      </c>
      <c r="G23" s="204">
        <f t="shared" si="5"/>
        <v>474</v>
      </c>
      <c r="H23" s="164">
        <v>8</v>
      </c>
      <c r="I23" s="165">
        <f t="shared" si="6"/>
        <v>0.1</v>
      </c>
      <c r="J23" s="191">
        <f t="shared" si="4"/>
        <v>47.400000000000006</v>
      </c>
      <c r="K23" s="144"/>
      <c r="L23" s="145"/>
    </row>
    <row r="24" spans="2:12" ht="30" x14ac:dyDescent="0.25">
      <c r="B24" s="89"/>
      <c r="C24" s="183" t="s">
        <v>943</v>
      </c>
      <c r="D24" s="119" t="s">
        <v>950</v>
      </c>
      <c r="E24" s="164">
        <v>7</v>
      </c>
      <c r="F24" s="204">
        <v>246.55</v>
      </c>
      <c r="G24" s="204">
        <f t="shared" si="5"/>
        <v>1725.8500000000001</v>
      </c>
      <c r="H24" s="164">
        <v>8</v>
      </c>
      <c r="I24" s="165">
        <f t="shared" si="6"/>
        <v>0.1</v>
      </c>
      <c r="J24" s="191">
        <f t="shared" si="4"/>
        <v>172.58500000000004</v>
      </c>
      <c r="K24" s="144"/>
      <c r="L24" s="145"/>
    </row>
    <row r="25" spans="2:12" x14ac:dyDescent="0.25">
      <c r="B25" s="89"/>
      <c r="C25" s="182" t="s">
        <v>932</v>
      </c>
      <c r="D25" s="119" t="s">
        <v>950</v>
      </c>
      <c r="E25" s="92">
        <v>2</v>
      </c>
      <c r="F25" s="125">
        <v>765.12</v>
      </c>
      <c r="G25" s="125">
        <f t="shared" si="5"/>
        <v>1530.24</v>
      </c>
      <c r="H25" s="164">
        <v>8</v>
      </c>
      <c r="I25" s="165">
        <f t="shared" si="6"/>
        <v>0.1</v>
      </c>
      <c r="J25" s="191">
        <f t="shared" si="4"/>
        <v>153.024</v>
      </c>
      <c r="K25" s="144"/>
      <c r="L25" s="145"/>
    </row>
    <row r="26" spans="2:12" x14ac:dyDescent="0.25">
      <c r="B26" s="89"/>
      <c r="C26" s="182" t="s">
        <v>946</v>
      </c>
      <c r="D26" s="119" t="s">
        <v>950</v>
      </c>
      <c r="E26" s="92">
        <v>2</v>
      </c>
      <c r="F26" s="125">
        <v>362.58</v>
      </c>
      <c r="G26" s="125">
        <f t="shared" si="5"/>
        <v>725.16</v>
      </c>
      <c r="H26" s="164">
        <v>8</v>
      </c>
      <c r="I26" s="165">
        <f t="shared" si="6"/>
        <v>0.1</v>
      </c>
      <c r="J26" s="191">
        <f t="shared" si="4"/>
        <v>72.516000000000005</v>
      </c>
      <c r="K26" s="144"/>
      <c r="L26" s="145"/>
    </row>
    <row r="27" spans="2:12" ht="30" x14ac:dyDescent="0.25">
      <c r="B27" s="89"/>
      <c r="C27" s="183" t="s">
        <v>944</v>
      </c>
      <c r="D27" s="174" t="s">
        <v>945</v>
      </c>
      <c r="E27" s="164">
        <v>1</v>
      </c>
      <c r="F27" s="204">
        <v>34.26</v>
      </c>
      <c r="G27" s="204">
        <f t="shared" si="5"/>
        <v>34.26</v>
      </c>
      <c r="H27" s="164">
        <v>8</v>
      </c>
      <c r="I27" s="165">
        <f t="shared" si="6"/>
        <v>0.1</v>
      </c>
      <c r="J27" s="191">
        <f t="shared" si="4"/>
        <v>3.4260000000000002</v>
      </c>
      <c r="K27" s="144"/>
      <c r="L27" s="145"/>
    </row>
    <row r="28" spans="2:12" ht="45" x14ac:dyDescent="0.25">
      <c r="B28" s="89"/>
      <c r="C28" s="183" t="s">
        <v>923</v>
      </c>
      <c r="D28" s="174" t="s">
        <v>1521</v>
      </c>
      <c r="E28" s="164">
        <v>8</v>
      </c>
      <c r="F28" s="204">
        <v>75.13</v>
      </c>
      <c r="G28" s="204">
        <f t="shared" si="5"/>
        <v>601.04</v>
      </c>
      <c r="H28" s="164">
        <v>8</v>
      </c>
      <c r="I28" s="165">
        <f t="shared" si="6"/>
        <v>0.1</v>
      </c>
      <c r="J28" s="191">
        <f t="shared" si="4"/>
        <v>60.103999999999999</v>
      </c>
      <c r="K28" s="144"/>
      <c r="L28" s="145"/>
    </row>
    <row r="29" spans="2:12" ht="30" x14ac:dyDescent="0.25">
      <c r="B29" s="89"/>
      <c r="C29" s="183" t="s">
        <v>924</v>
      </c>
      <c r="D29" s="174" t="s">
        <v>1519</v>
      </c>
      <c r="E29" s="164">
        <v>4</v>
      </c>
      <c r="F29" s="204">
        <v>89.49</v>
      </c>
      <c r="G29" s="204">
        <f t="shared" si="5"/>
        <v>357.96</v>
      </c>
      <c r="H29" s="168">
        <v>8</v>
      </c>
      <c r="I29" s="165">
        <f t="shared" si="6"/>
        <v>0.1</v>
      </c>
      <c r="J29" s="191">
        <f t="shared" si="4"/>
        <v>35.795999999999999</v>
      </c>
      <c r="K29" s="144"/>
      <c r="L29" s="145"/>
    </row>
    <row r="30" spans="2:12" ht="30" x14ac:dyDescent="0.25">
      <c r="B30" s="89"/>
      <c r="C30" s="183" t="s">
        <v>1494</v>
      </c>
      <c r="D30" s="174" t="s">
        <v>1495</v>
      </c>
      <c r="E30" s="164">
        <v>1</v>
      </c>
      <c r="F30" s="204">
        <v>360</v>
      </c>
      <c r="G30" s="204">
        <f t="shared" si="5"/>
        <v>360</v>
      </c>
      <c r="H30" s="168">
        <v>8</v>
      </c>
      <c r="I30" s="165">
        <f t="shared" si="6"/>
        <v>0.1</v>
      </c>
      <c r="J30" s="191">
        <f t="shared" si="4"/>
        <v>36</v>
      </c>
      <c r="K30" s="144"/>
      <c r="L30" s="145"/>
    </row>
    <row r="31" spans="2:12" ht="45" x14ac:dyDescent="0.25">
      <c r="B31" s="89"/>
      <c r="C31" s="182" t="s">
        <v>947</v>
      </c>
      <c r="D31" s="174" t="s">
        <v>1428</v>
      </c>
      <c r="E31" s="92">
        <v>8</v>
      </c>
      <c r="F31" s="125">
        <v>296.51</v>
      </c>
      <c r="G31" s="125">
        <f t="shared" si="5"/>
        <v>2372.08</v>
      </c>
      <c r="H31" s="164">
        <v>8</v>
      </c>
      <c r="I31" s="165">
        <f t="shared" si="6"/>
        <v>0.1</v>
      </c>
      <c r="J31" s="126">
        <f t="shared" si="4"/>
        <v>237.208</v>
      </c>
      <c r="K31" s="144"/>
      <c r="L31" s="145"/>
    </row>
    <row r="32" spans="2:12" ht="30" x14ac:dyDescent="0.25">
      <c r="B32" s="89"/>
      <c r="C32" s="182" t="s">
        <v>1499</v>
      </c>
      <c r="D32" s="174" t="s">
        <v>1500</v>
      </c>
      <c r="E32" s="92">
        <v>1</v>
      </c>
      <c r="F32" s="125">
        <v>161.1</v>
      </c>
      <c r="G32" s="125">
        <f t="shared" si="5"/>
        <v>161.1</v>
      </c>
      <c r="H32" s="164">
        <v>8</v>
      </c>
      <c r="I32" s="165">
        <f t="shared" si="6"/>
        <v>0.1</v>
      </c>
      <c r="J32" s="126">
        <f t="shared" si="4"/>
        <v>16.11</v>
      </c>
      <c r="K32" s="144"/>
      <c r="L32" s="145"/>
    </row>
    <row r="33" spans="2:12" ht="30" x14ac:dyDescent="0.25">
      <c r="B33" s="89"/>
      <c r="C33" s="183" t="s">
        <v>925</v>
      </c>
      <c r="D33" s="119" t="s">
        <v>950</v>
      </c>
      <c r="E33" s="164">
        <v>8</v>
      </c>
      <c r="F33" s="204">
        <v>10.46</v>
      </c>
      <c r="G33" s="204">
        <f t="shared" si="5"/>
        <v>83.68</v>
      </c>
      <c r="H33" s="164">
        <v>8</v>
      </c>
      <c r="I33" s="165">
        <f t="shared" si="6"/>
        <v>0.1</v>
      </c>
      <c r="J33" s="191">
        <f t="shared" si="4"/>
        <v>8.3680000000000003</v>
      </c>
      <c r="K33" s="144"/>
      <c r="L33" s="145"/>
    </row>
    <row r="34" spans="2:12" ht="30" x14ac:dyDescent="0.25">
      <c r="B34" s="89"/>
      <c r="C34" s="183" t="s">
        <v>926</v>
      </c>
      <c r="D34" s="119" t="s">
        <v>950</v>
      </c>
      <c r="E34" s="164">
        <v>8</v>
      </c>
      <c r="F34" s="204">
        <v>9.11</v>
      </c>
      <c r="G34" s="204">
        <f t="shared" si="5"/>
        <v>72.88</v>
      </c>
      <c r="H34" s="168">
        <v>8</v>
      </c>
      <c r="I34" s="165">
        <f t="shared" si="6"/>
        <v>0.1</v>
      </c>
      <c r="J34" s="191">
        <f t="shared" si="4"/>
        <v>7.2880000000000003</v>
      </c>
      <c r="K34" s="144"/>
      <c r="L34" s="145"/>
    </row>
    <row r="35" spans="2:12" x14ac:dyDescent="0.25">
      <c r="B35" s="89"/>
      <c r="C35" s="183" t="s">
        <v>927</v>
      </c>
      <c r="D35" s="119" t="s">
        <v>948</v>
      </c>
      <c r="E35" s="164">
        <v>8</v>
      </c>
      <c r="F35" s="204">
        <v>11.16</v>
      </c>
      <c r="G35" s="204">
        <f t="shared" si="5"/>
        <v>89.28</v>
      </c>
      <c r="H35" s="164">
        <v>8</v>
      </c>
      <c r="I35" s="165">
        <f t="shared" si="6"/>
        <v>0.1</v>
      </c>
      <c r="J35" s="191">
        <f t="shared" si="4"/>
        <v>8.9280000000000008</v>
      </c>
      <c r="K35" s="144"/>
      <c r="L35" s="145"/>
    </row>
    <row r="36" spans="2:12" ht="30" x14ac:dyDescent="0.25">
      <c r="B36" s="89"/>
      <c r="C36" s="183" t="s">
        <v>928</v>
      </c>
      <c r="D36" s="119" t="s">
        <v>950</v>
      </c>
      <c r="E36" s="164">
        <v>8</v>
      </c>
      <c r="F36" s="204">
        <v>7</v>
      </c>
      <c r="G36" s="204">
        <f t="shared" si="5"/>
        <v>56</v>
      </c>
      <c r="H36" s="164">
        <v>8</v>
      </c>
      <c r="I36" s="165">
        <f t="shared" si="6"/>
        <v>0.1</v>
      </c>
      <c r="J36" s="191">
        <f t="shared" si="4"/>
        <v>5.6000000000000005</v>
      </c>
      <c r="K36" s="144"/>
      <c r="L36" s="145"/>
    </row>
    <row r="37" spans="2:12" x14ac:dyDescent="0.25">
      <c r="B37" s="89"/>
      <c r="C37" s="183" t="s">
        <v>929</v>
      </c>
      <c r="D37" s="119" t="s">
        <v>950</v>
      </c>
      <c r="E37" s="164">
        <v>1</v>
      </c>
      <c r="F37" s="204">
        <v>117.08</v>
      </c>
      <c r="G37" s="204">
        <f t="shared" si="5"/>
        <v>117.08</v>
      </c>
      <c r="H37" s="168">
        <v>8</v>
      </c>
      <c r="I37" s="165">
        <f t="shared" si="6"/>
        <v>0.1</v>
      </c>
      <c r="J37" s="191">
        <f t="shared" si="4"/>
        <v>11.708</v>
      </c>
      <c r="K37" s="144"/>
      <c r="L37" s="145"/>
    </row>
    <row r="38" spans="2:12" ht="30" x14ac:dyDescent="0.25">
      <c r="B38" s="89"/>
      <c r="C38" s="183" t="s">
        <v>949</v>
      </c>
      <c r="D38" s="119" t="s">
        <v>950</v>
      </c>
      <c r="E38" s="164">
        <v>6</v>
      </c>
      <c r="F38" s="204">
        <v>360.55</v>
      </c>
      <c r="G38" s="204">
        <f t="shared" si="5"/>
        <v>2163.3000000000002</v>
      </c>
      <c r="H38" s="164">
        <v>8</v>
      </c>
      <c r="I38" s="165">
        <f t="shared" si="6"/>
        <v>0.1</v>
      </c>
      <c r="J38" s="191">
        <f t="shared" si="4"/>
        <v>216.33000000000004</v>
      </c>
      <c r="K38" s="144"/>
      <c r="L38" s="145"/>
    </row>
    <row r="39" spans="2:12" ht="30" x14ac:dyDescent="0.25">
      <c r="B39" s="89"/>
      <c r="C39" s="183" t="s">
        <v>951</v>
      </c>
      <c r="D39" s="119" t="s">
        <v>950</v>
      </c>
      <c r="E39" s="164">
        <v>2</v>
      </c>
      <c r="F39" s="204">
        <v>171.55</v>
      </c>
      <c r="G39" s="204">
        <f t="shared" si="5"/>
        <v>343.1</v>
      </c>
      <c r="H39" s="164">
        <v>8</v>
      </c>
      <c r="I39" s="165">
        <f t="shared" si="6"/>
        <v>0.1</v>
      </c>
      <c r="J39" s="191">
        <f t="shared" si="4"/>
        <v>34.31</v>
      </c>
      <c r="K39" s="144"/>
      <c r="L39" s="145"/>
    </row>
    <row r="40" spans="2:12" ht="30" x14ac:dyDescent="0.25">
      <c r="B40" s="89"/>
      <c r="C40" s="183" t="s">
        <v>952</v>
      </c>
      <c r="D40" s="119" t="s">
        <v>950</v>
      </c>
      <c r="E40" s="164">
        <v>4</v>
      </c>
      <c r="F40" s="204">
        <v>518.89</v>
      </c>
      <c r="G40" s="204">
        <f t="shared" si="5"/>
        <v>2075.56</v>
      </c>
      <c r="H40" s="168">
        <v>8</v>
      </c>
      <c r="I40" s="165">
        <f t="shared" si="6"/>
        <v>0.1</v>
      </c>
      <c r="J40" s="191">
        <f t="shared" si="4"/>
        <v>207.55600000000001</v>
      </c>
      <c r="K40" s="144"/>
      <c r="L40" s="145"/>
    </row>
    <row r="41" spans="2:12" ht="30" x14ac:dyDescent="0.25">
      <c r="B41" s="89"/>
      <c r="C41" s="183" t="s">
        <v>953</v>
      </c>
      <c r="D41" s="119" t="s">
        <v>950</v>
      </c>
      <c r="E41" s="164">
        <v>1</v>
      </c>
      <c r="F41" s="204">
        <v>767.55</v>
      </c>
      <c r="G41" s="204">
        <f t="shared" si="5"/>
        <v>767.55</v>
      </c>
      <c r="H41" s="164">
        <v>8</v>
      </c>
      <c r="I41" s="165">
        <f t="shared" si="6"/>
        <v>0.1</v>
      </c>
      <c r="J41" s="191">
        <f>G41*I41</f>
        <v>76.754999999999995</v>
      </c>
      <c r="K41" s="144"/>
      <c r="L41" s="145"/>
    </row>
    <row r="42" spans="2:12" ht="30" x14ac:dyDescent="0.25">
      <c r="B42" s="89"/>
      <c r="C42" s="183" t="s">
        <v>955</v>
      </c>
      <c r="D42" s="119" t="s">
        <v>945</v>
      </c>
      <c r="E42" s="164">
        <v>3</v>
      </c>
      <c r="F42" s="204">
        <v>408.64</v>
      </c>
      <c r="G42" s="204">
        <f t="shared" si="5"/>
        <v>1225.92</v>
      </c>
      <c r="H42" s="168">
        <v>8</v>
      </c>
      <c r="I42" s="165">
        <f t="shared" si="6"/>
        <v>0.1</v>
      </c>
      <c r="J42" s="191">
        <f t="shared" si="4"/>
        <v>122.59200000000001</v>
      </c>
      <c r="K42" s="144"/>
      <c r="L42" s="145"/>
    </row>
    <row r="43" spans="2:12" ht="30" x14ac:dyDescent="0.25">
      <c r="B43" s="89"/>
      <c r="C43" s="182" t="s">
        <v>855</v>
      </c>
      <c r="D43" s="174" t="s">
        <v>1429</v>
      </c>
      <c r="E43" s="92">
        <v>4</v>
      </c>
      <c r="F43" s="125">
        <v>38.14</v>
      </c>
      <c r="G43" s="204">
        <f t="shared" si="5"/>
        <v>152.56</v>
      </c>
      <c r="H43" s="164">
        <v>8</v>
      </c>
      <c r="I43" s="165">
        <f t="shared" si="6"/>
        <v>0.1</v>
      </c>
      <c r="J43" s="191">
        <f t="shared" si="4"/>
        <v>15.256</v>
      </c>
      <c r="K43" s="144"/>
      <c r="L43" s="145"/>
    </row>
    <row r="44" spans="2:12" ht="30" x14ac:dyDescent="0.25">
      <c r="B44" s="89"/>
      <c r="C44" s="183" t="s">
        <v>844</v>
      </c>
      <c r="D44" s="174" t="s">
        <v>1430</v>
      </c>
      <c r="E44" s="164">
        <v>8</v>
      </c>
      <c r="F44" s="204">
        <v>19.760000000000002</v>
      </c>
      <c r="G44" s="204">
        <f t="shared" si="5"/>
        <v>158.08000000000001</v>
      </c>
      <c r="H44" s="164">
        <v>8</v>
      </c>
      <c r="I44" s="165">
        <f t="shared" si="6"/>
        <v>0.1</v>
      </c>
      <c r="J44" s="191">
        <f t="shared" si="4"/>
        <v>15.808000000000002</v>
      </c>
      <c r="K44" s="144"/>
      <c r="L44" s="145"/>
    </row>
    <row r="45" spans="2:12" x14ac:dyDescent="0.25">
      <c r="B45" s="89"/>
      <c r="C45" s="183" t="s">
        <v>956</v>
      </c>
      <c r="D45" s="174" t="s">
        <v>957</v>
      </c>
      <c r="E45" s="164">
        <v>3</v>
      </c>
      <c r="F45" s="204">
        <v>20</v>
      </c>
      <c r="G45" s="204">
        <f t="shared" si="5"/>
        <v>60</v>
      </c>
      <c r="H45" s="168">
        <v>8</v>
      </c>
      <c r="I45" s="165">
        <f t="shared" si="6"/>
        <v>0.1</v>
      </c>
      <c r="J45" s="191">
        <f t="shared" si="4"/>
        <v>6</v>
      </c>
      <c r="K45" s="144"/>
      <c r="L45" s="145"/>
    </row>
    <row r="46" spans="2:12" x14ac:dyDescent="0.25">
      <c r="B46" s="89"/>
      <c r="C46" s="183" t="s">
        <v>958</v>
      </c>
      <c r="D46" s="119" t="s">
        <v>950</v>
      </c>
      <c r="E46" s="164">
        <v>1</v>
      </c>
      <c r="F46" s="204">
        <v>216.24</v>
      </c>
      <c r="G46" s="204">
        <f t="shared" si="5"/>
        <v>216.24</v>
      </c>
      <c r="H46" s="164">
        <v>8</v>
      </c>
      <c r="I46" s="165">
        <f t="shared" si="6"/>
        <v>0.1</v>
      </c>
      <c r="J46" s="191">
        <f t="shared" si="4"/>
        <v>21.624000000000002</v>
      </c>
      <c r="K46" s="144"/>
      <c r="L46" s="145"/>
    </row>
    <row r="47" spans="2:12" ht="30" x14ac:dyDescent="0.25">
      <c r="B47" s="89"/>
      <c r="C47" s="182" t="s">
        <v>959</v>
      </c>
      <c r="D47" s="119" t="s">
        <v>950</v>
      </c>
      <c r="E47" s="92">
        <v>5</v>
      </c>
      <c r="F47" s="125">
        <v>861.3</v>
      </c>
      <c r="G47" s="125">
        <f t="shared" si="5"/>
        <v>4306.5</v>
      </c>
      <c r="H47" s="164">
        <v>8</v>
      </c>
      <c r="I47" s="165">
        <f t="shared" si="6"/>
        <v>0.1</v>
      </c>
      <c r="J47" s="126">
        <f t="shared" si="4"/>
        <v>430.65000000000003</v>
      </c>
      <c r="K47" s="144"/>
      <c r="L47" s="145"/>
    </row>
    <row r="48" spans="2:12" ht="45" x14ac:dyDescent="0.25">
      <c r="B48" s="89"/>
      <c r="C48" s="182" t="s">
        <v>960</v>
      </c>
      <c r="D48" s="119" t="s">
        <v>945</v>
      </c>
      <c r="E48" s="92">
        <v>5</v>
      </c>
      <c r="F48" s="125">
        <v>856.72</v>
      </c>
      <c r="G48" s="125">
        <f t="shared" si="5"/>
        <v>4283.6000000000004</v>
      </c>
      <c r="H48" s="168">
        <v>8</v>
      </c>
      <c r="I48" s="165">
        <f t="shared" si="6"/>
        <v>0.1</v>
      </c>
      <c r="J48" s="126">
        <f t="shared" si="4"/>
        <v>428.36000000000007</v>
      </c>
      <c r="K48" s="144"/>
      <c r="L48" s="145"/>
    </row>
    <row r="49" spans="2:12" ht="45" x14ac:dyDescent="0.25">
      <c r="B49" s="89"/>
      <c r="C49" s="182" t="s">
        <v>1034</v>
      </c>
      <c r="D49" s="119" t="s">
        <v>945</v>
      </c>
      <c r="E49" s="92">
        <v>5</v>
      </c>
      <c r="F49" s="125">
        <v>336.19</v>
      </c>
      <c r="G49" s="125">
        <f t="shared" si="5"/>
        <v>1680.95</v>
      </c>
      <c r="H49" s="164">
        <v>8</v>
      </c>
      <c r="I49" s="165">
        <f t="shared" si="6"/>
        <v>0.1</v>
      </c>
      <c r="J49" s="126">
        <f t="shared" si="4"/>
        <v>168.09500000000003</v>
      </c>
      <c r="K49" s="144"/>
      <c r="L49" s="145"/>
    </row>
    <row r="50" spans="2:12" ht="30" x14ac:dyDescent="0.25">
      <c r="B50" s="89"/>
      <c r="C50" s="182" t="s">
        <v>962</v>
      </c>
      <c r="D50" s="119" t="s">
        <v>963</v>
      </c>
      <c r="E50" s="92">
        <v>5</v>
      </c>
      <c r="F50" s="125">
        <v>42.26</v>
      </c>
      <c r="G50" s="125">
        <f t="shared" si="5"/>
        <v>211.29999999999998</v>
      </c>
      <c r="H50" s="164">
        <v>8</v>
      </c>
      <c r="I50" s="165">
        <f t="shared" si="6"/>
        <v>0.1</v>
      </c>
      <c r="J50" s="126">
        <f t="shared" si="4"/>
        <v>21.13</v>
      </c>
      <c r="K50" s="144"/>
      <c r="L50" s="145"/>
    </row>
    <row r="51" spans="2:12" ht="45" x14ac:dyDescent="0.25">
      <c r="B51" s="89"/>
      <c r="C51" s="182" t="s">
        <v>930</v>
      </c>
      <c r="D51" s="119" t="s">
        <v>950</v>
      </c>
      <c r="E51" s="92">
        <v>8</v>
      </c>
      <c r="F51" s="125">
        <v>56.46</v>
      </c>
      <c r="G51" s="125">
        <f t="shared" si="5"/>
        <v>451.68</v>
      </c>
      <c r="H51" s="168">
        <v>8</v>
      </c>
      <c r="I51" s="165">
        <f t="shared" si="6"/>
        <v>0.1</v>
      </c>
      <c r="J51" s="126">
        <f t="shared" si="4"/>
        <v>45.168000000000006</v>
      </c>
      <c r="K51" s="144"/>
      <c r="L51" s="145"/>
    </row>
    <row r="52" spans="2:12" ht="45" x14ac:dyDescent="0.25">
      <c r="B52" s="89"/>
      <c r="C52" s="182" t="s">
        <v>931</v>
      </c>
      <c r="D52" s="119" t="s">
        <v>950</v>
      </c>
      <c r="E52" s="92">
        <v>8</v>
      </c>
      <c r="F52" s="125">
        <v>56.46</v>
      </c>
      <c r="G52" s="125">
        <f t="shared" si="5"/>
        <v>451.68</v>
      </c>
      <c r="H52" s="164">
        <v>8</v>
      </c>
      <c r="I52" s="165">
        <f t="shared" si="6"/>
        <v>0.1</v>
      </c>
      <c r="J52" s="126">
        <f t="shared" si="4"/>
        <v>45.168000000000006</v>
      </c>
      <c r="K52" s="144"/>
      <c r="L52" s="145"/>
    </row>
    <row r="53" spans="2:12" x14ac:dyDescent="0.25">
      <c r="B53" s="89"/>
      <c r="C53" s="182" t="s">
        <v>937</v>
      </c>
      <c r="D53" s="119" t="s">
        <v>945</v>
      </c>
      <c r="E53" s="92">
        <v>5</v>
      </c>
      <c r="F53" s="125">
        <v>22.19</v>
      </c>
      <c r="G53" s="125">
        <f>E53*F53</f>
        <v>110.95</v>
      </c>
      <c r="H53" s="164">
        <v>8</v>
      </c>
      <c r="I53" s="165">
        <f t="shared" si="6"/>
        <v>0.1</v>
      </c>
      <c r="J53" s="126">
        <f t="shared" si="4"/>
        <v>11.095000000000001</v>
      </c>
      <c r="K53" s="144"/>
      <c r="L53" s="145"/>
    </row>
    <row r="54" spans="2:12" x14ac:dyDescent="0.25">
      <c r="B54" s="89"/>
      <c r="C54" s="182" t="s">
        <v>936</v>
      </c>
      <c r="D54" s="119" t="s">
        <v>945</v>
      </c>
      <c r="E54" s="92">
        <v>5</v>
      </c>
      <c r="F54" s="125">
        <v>52.89</v>
      </c>
      <c r="G54" s="125">
        <f>E54*F54</f>
        <v>264.45</v>
      </c>
      <c r="H54" s="164">
        <f t="shared" ref="H54" si="10">H52</f>
        <v>8</v>
      </c>
      <c r="I54" s="165">
        <f t="shared" si="6"/>
        <v>0.1</v>
      </c>
      <c r="J54" s="126">
        <f t="shared" si="4"/>
        <v>26.445</v>
      </c>
      <c r="K54" s="144"/>
      <c r="L54" s="145"/>
    </row>
    <row r="55" spans="2:12" ht="30" x14ac:dyDescent="0.25">
      <c r="B55" s="89"/>
      <c r="C55" s="182" t="s">
        <v>964</v>
      </c>
      <c r="D55" s="119" t="s">
        <v>945</v>
      </c>
      <c r="E55" s="92">
        <v>3</v>
      </c>
      <c r="F55" s="125">
        <v>217.95</v>
      </c>
      <c r="G55" s="125">
        <f>E55*F55</f>
        <v>653.84999999999991</v>
      </c>
      <c r="H55" s="164">
        <v>8</v>
      </c>
      <c r="I55" s="165">
        <f t="shared" si="6"/>
        <v>0.1</v>
      </c>
      <c r="J55" s="126">
        <f t="shared" si="4"/>
        <v>65.384999999999991</v>
      </c>
      <c r="K55" s="144"/>
      <c r="L55" s="145"/>
    </row>
    <row r="56" spans="2:12" ht="30" x14ac:dyDescent="0.25">
      <c r="B56" s="89"/>
      <c r="C56" s="183" t="s">
        <v>1001</v>
      </c>
      <c r="D56" s="174" t="s">
        <v>978</v>
      </c>
      <c r="E56" s="164">
        <v>3</v>
      </c>
      <c r="F56" s="204">
        <v>56.32</v>
      </c>
      <c r="G56" s="204">
        <f t="shared" ref="G56" si="11">E56*F56</f>
        <v>168.96</v>
      </c>
      <c r="H56" s="164">
        <v>8</v>
      </c>
      <c r="I56" s="165">
        <f t="shared" si="6"/>
        <v>0.1</v>
      </c>
      <c r="J56" s="191">
        <f t="shared" si="4"/>
        <v>16.896000000000001</v>
      </c>
      <c r="K56" s="144"/>
      <c r="L56" s="145"/>
    </row>
    <row r="57" spans="2:12" x14ac:dyDescent="0.25">
      <c r="B57" s="89"/>
      <c r="C57" s="182" t="s">
        <v>965</v>
      </c>
      <c r="D57" s="119" t="s">
        <v>950</v>
      </c>
      <c r="E57" s="92">
        <v>3</v>
      </c>
      <c r="F57" s="125">
        <v>95.8</v>
      </c>
      <c r="G57" s="125">
        <f>E57*F57</f>
        <v>287.39999999999998</v>
      </c>
      <c r="H57" s="168">
        <v>8</v>
      </c>
      <c r="I57" s="165">
        <f t="shared" si="6"/>
        <v>0.1</v>
      </c>
      <c r="J57" s="126">
        <f t="shared" si="4"/>
        <v>28.74</v>
      </c>
      <c r="K57" s="144"/>
      <c r="L57" s="145"/>
    </row>
    <row r="58" spans="2:12" ht="30" x14ac:dyDescent="0.25">
      <c r="B58" s="89"/>
      <c r="C58" s="183" t="s">
        <v>1498</v>
      </c>
      <c r="D58" s="119" t="s">
        <v>945</v>
      </c>
      <c r="E58" s="164">
        <v>2</v>
      </c>
      <c r="F58" s="204">
        <v>276.57</v>
      </c>
      <c r="G58" s="204">
        <f t="shared" ref="G58" si="12">E58*F58</f>
        <v>553.14</v>
      </c>
      <c r="H58" s="164">
        <v>8</v>
      </c>
      <c r="I58" s="169">
        <f t="shared" si="6"/>
        <v>0.1</v>
      </c>
      <c r="J58" s="191">
        <f t="shared" si="4"/>
        <v>55.314</v>
      </c>
      <c r="K58" s="144"/>
      <c r="L58" s="145"/>
    </row>
    <row r="59" spans="2:12" x14ac:dyDescent="0.25">
      <c r="B59" s="89"/>
      <c r="C59" s="182" t="s">
        <v>933</v>
      </c>
      <c r="D59" s="119" t="s">
        <v>950</v>
      </c>
      <c r="E59" s="92">
        <v>1</v>
      </c>
      <c r="F59" s="125">
        <v>982.03</v>
      </c>
      <c r="G59" s="125">
        <f t="shared" si="5"/>
        <v>982.03</v>
      </c>
      <c r="H59" s="164">
        <v>8</v>
      </c>
      <c r="I59" s="165">
        <f t="shared" si="6"/>
        <v>0.1</v>
      </c>
      <c r="J59" s="126">
        <f t="shared" si="4"/>
        <v>98.203000000000003</v>
      </c>
      <c r="K59" s="144"/>
      <c r="L59" s="145"/>
    </row>
    <row r="60" spans="2:12" ht="45" x14ac:dyDescent="0.25">
      <c r="B60" s="89"/>
      <c r="C60" s="182" t="s">
        <v>966</v>
      </c>
      <c r="D60" s="119" t="s">
        <v>945</v>
      </c>
      <c r="E60" s="92">
        <v>8</v>
      </c>
      <c r="F60" s="125">
        <v>73.52</v>
      </c>
      <c r="G60" s="125">
        <f t="shared" si="5"/>
        <v>588.16</v>
      </c>
      <c r="H60" s="164">
        <v>8</v>
      </c>
      <c r="I60" s="165">
        <f t="shared" si="6"/>
        <v>0.1</v>
      </c>
      <c r="J60" s="126">
        <f t="shared" si="4"/>
        <v>58.816000000000003</v>
      </c>
      <c r="K60" s="144"/>
      <c r="L60" s="145"/>
    </row>
    <row r="61" spans="2:12" x14ac:dyDescent="0.25">
      <c r="B61" s="89"/>
      <c r="C61" s="182" t="s">
        <v>934</v>
      </c>
      <c r="D61" s="119" t="s">
        <v>945</v>
      </c>
      <c r="E61" s="92">
        <v>4</v>
      </c>
      <c r="F61" s="125">
        <v>13.23</v>
      </c>
      <c r="G61" s="125">
        <f t="shared" si="5"/>
        <v>52.92</v>
      </c>
      <c r="H61" s="168">
        <v>8</v>
      </c>
      <c r="I61" s="165">
        <f t="shared" si="6"/>
        <v>0.1</v>
      </c>
      <c r="J61" s="126">
        <f t="shared" si="4"/>
        <v>5.2920000000000007</v>
      </c>
      <c r="K61" s="144"/>
      <c r="L61" s="145"/>
    </row>
    <row r="62" spans="2:12" ht="30" x14ac:dyDescent="0.25">
      <c r="B62" s="89"/>
      <c r="C62" s="182" t="s">
        <v>872</v>
      </c>
      <c r="D62" s="119" t="s">
        <v>1541</v>
      </c>
      <c r="E62" s="92">
        <v>3</v>
      </c>
      <c r="F62" s="125">
        <v>17.100000000000001</v>
      </c>
      <c r="G62" s="125">
        <f t="shared" si="5"/>
        <v>51.300000000000004</v>
      </c>
      <c r="H62" s="164">
        <v>8</v>
      </c>
      <c r="I62" s="165">
        <f t="shared" si="6"/>
        <v>0.1</v>
      </c>
      <c r="J62" s="126">
        <f t="shared" si="4"/>
        <v>5.1300000000000008</v>
      </c>
      <c r="K62" s="144"/>
      <c r="L62" s="145"/>
    </row>
    <row r="63" spans="2:12" ht="30" x14ac:dyDescent="0.25">
      <c r="B63" s="89"/>
      <c r="C63" s="182" t="s">
        <v>846</v>
      </c>
      <c r="D63" s="119" t="s">
        <v>967</v>
      </c>
      <c r="E63" s="92">
        <v>4</v>
      </c>
      <c r="F63" s="125">
        <v>13.9</v>
      </c>
      <c r="G63" s="125">
        <f t="shared" si="5"/>
        <v>55.6</v>
      </c>
      <c r="H63" s="164">
        <v>8</v>
      </c>
      <c r="I63" s="165">
        <f t="shared" si="6"/>
        <v>0.1</v>
      </c>
      <c r="J63" s="126">
        <f t="shared" si="4"/>
        <v>5.5600000000000005</v>
      </c>
      <c r="K63" s="144"/>
      <c r="L63" s="145"/>
    </row>
    <row r="64" spans="2:12" x14ac:dyDescent="0.25">
      <c r="B64" s="89"/>
      <c r="C64" s="182" t="s">
        <v>847</v>
      </c>
      <c r="D64" s="119" t="s">
        <v>945</v>
      </c>
      <c r="E64" s="92">
        <v>6</v>
      </c>
      <c r="F64" s="125">
        <v>19.690000000000001</v>
      </c>
      <c r="G64" s="125">
        <f t="shared" si="5"/>
        <v>118.14000000000001</v>
      </c>
      <c r="H64" s="164">
        <v>8</v>
      </c>
      <c r="I64" s="165">
        <f t="shared" si="6"/>
        <v>0.1</v>
      </c>
      <c r="J64" s="126">
        <f t="shared" si="4"/>
        <v>11.814000000000002</v>
      </c>
      <c r="K64" s="144"/>
      <c r="L64" s="145"/>
    </row>
    <row r="65" spans="2:12" ht="60" x14ac:dyDescent="0.25">
      <c r="B65" s="89"/>
      <c r="C65" s="182" t="s">
        <v>848</v>
      </c>
      <c r="D65" s="119" t="s">
        <v>945</v>
      </c>
      <c r="E65" s="92">
        <v>3</v>
      </c>
      <c r="F65" s="125">
        <v>367.93</v>
      </c>
      <c r="G65" s="125">
        <f>E65*F65</f>
        <v>1103.79</v>
      </c>
      <c r="H65" s="164">
        <v>8</v>
      </c>
      <c r="I65" s="165">
        <f t="shared" si="6"/>
        <v>0.1</v>
      </c>
      <c r="J65" s="126">
        <f t="shared" si="4"/>
        <v>110.379</v>
      </c>
      <c r="K65" s="144"/>
      <c r="L65" s="145"/>
    </row>
    <row r="66" spans="2:12" ht="30" x14ac:dyDescent="0.25">
      <c r="B66" s="89"/>
      <c r="C66" s="182" t="s">
        <v>1035</v>
      </c>
      <c r="D66" s="174" t="s">
        <v>1036</v>
      </c>
      <c r="E66" s="92">
        <v>1</v>
      </c>
      <c r="F66" s="125">
        <v>156</v>
      </c>
      <c r="G66" s="125">
        <f>E66*F66</f>
        <v>156</v>
      </c>
      <c r="H66" s="164">
        <v>8</v>
      </c>
      <c r="I66" s="165">
        <f t="shared" si="6"/>
        <v>0.1</v>
      </c>
      <c r="J66" s="126">
        <f t="shared" si="4"/>
        <v>15.600000000000001</v>
      </c>
      <c r="K66" s="144"/>
      <c r="L66" s="145"/>
    </row>
    <row r="67" spans="2:12" x14ac:dyDescent="0.25">
      <c r="B67" s="89"/>
      <c r="C67" s="186" t="s">
        <v>1501</v>
      </c>
      <c r="D67" s="175" t="s">
        <v>950</v>
      </c>
      <c r="E67" s="117">
        <v>2</v>
      </c>
      <c r="F67" s="207">
        <v>89.9</v>
      </c>
      <c r="G67" s="207">
        <f>E67*F67</f>
        <v>179.8</v>
      </c>
      <c r="H67" s="164">
        <v>8</v>
      </c>
      <c r="I67" s="165">
        <f t="shared" si="6"/>
        <v>0.1</v>
      </c>
      <c r="J67" s="126">
        <f t="shared" si="4"/>
        <v>17.98</v>
      </c>
      <c r="K67" s="144"/>
      <c r="L67" s="145"/>
    </row>
    <row r="68" spans="2:12" ht="30" x14ac:dyDescent="0.25">
      <c r="B68" s="89"/>
      <c r="C68" s="184" t="s">
        <v>1029</v>
      </c>
      <c r="D68" s="175" t="s">
        <v>1426</v>
      </c>
      <c r="E68" s="166">
        <v>3</v>
      </c>
      <c r="F68" s="205">
        <v>208.51</v>
      </c>
      <c r="G68" s="205">
        <f t="shared" ref="G68" si="13">E68*F68</f>
        <v>625.53</v>
      </c>
      <c r="H68" s="166">
        <v>8</v>
      </c>
      <c r="I68" s="167">
        <f t="shared" si="6"/>
        <v>0.1</v>
      </c>
      <c r="J68" s="192">
        <f t="shared" ref="J68" si="14">G68*I68</f>
        <v>62.552999999999997</v>
      </c>
      <c r="K68" s="144"/>
      <c r="L68" s="145"/>
    </row>
    <row r="69" spans="2:12" ht="30" x14ac:dyDescent="0.25">
      <c r="B69" s="89"/>
      <c r="C69" s="182" t="s">
        <v>1496</v>
      </c>
      <c r="D69" s="174" t="s">
        <v>1497</v>
      </c>
      <c r="E69" s="92">
        <v>1</v>
      </c>
      <c r="F69" s="125">
        <v>600</v>
      </c>
      <c r="G69" s="125">
        <f>E69*F69</f>
        <v>600</v>
      </c>
      <c r="H69" s="164">
        <v>8</v>
      </c>
      <c r="I69" s="165">
        <f t="shared" si="6"/>
        <v>0.1</v>
      </c>
      <c r="J69" s="126">
        <f t="shared" si="4"/>
        <v>60</v>
      </c>
      <c r="K69" s="144"/>
      <c r="L69" s="145"/>
    </row>
    <row r="70" spans="2:12" ht="30" x14ac:dyDescent="0.25">
      <c r="B70" s="89"/>
      <c r="C70" s="182" t="s">
        <v>1446</v>
      </c>
      <c r="D70" s="174" t="s">
        <v>1522</v>
      </c>
      <c r="E70" s="92">
        <v>1</v>
      </c>
      <c r="F70" s="125">
        <v>86.68</v>
      </c>
      <c r="G70" s="125">
        <f>E70*F70</f>
        <v>86.68</v>
      </c>
      <c r="H70" s="164">
        <v>8</v>
      </c>
      <c r="I70" s="165">
        <f t="shared" si="6"/>
        <v>0.1</v>
      </c>
      <c r="J70" s="126">
        <f t="shared" si="4"/>
        <v>8.668000000000001</v>
      </c>
      <c r="K70" s="144"/>
      <c r="L70" s="145"/>
    </row>
    <row r="71" spans="2:12" ht="30" x14ac:dyDescent="0.25">
      <c r="B71" s="89"/>
      <c r="C71" s="186" t="s">
        <v>1353</v>
      </c>
      <c r="D71" s="174" t="s">
        <v>1542</v>
      </c>
      <c r="E71" s="92">
        <v>8</v>
      </c>
      <c r="F71" s="125">
        <v>9.77</v>
      </c>
      <c r="G71" s="125">
        <f t="shared" si="5"/>
        <v>78.16</v>
      </c>
      <c r="H71" s="164">
        <v>8</v>
      </c>
      <c r="I71" s="165">
        <f t="shared" si="6"/>
        <v>0.1</v>
      </c>
      <c r="J71" s="126">
        <f t="shared" si="4"/>
        <v>7.8159999999999998</v>
      </c>
      <c r="K71" s="144"/>
      <c r="L71" s="145"/>
    </row>
    <row r="72" spans="2:12" ht="30" x14ac:dyDescent="0.25">
      <c r="B72" s="89"/>
      <c r="C72" s="186" t="s">
        <v>968</v>
      </c>
      <c r="D72" s="120" t="s">
        <v>1543</v>
      </c>
      <c r="E72" s="117">
        <v>4</v>
      </c>
      <c r="F72" s="207">
        <v>33.130000000000003</v>
      </c>
      <c r="G72" s="207">
        <f t="shared" si="5"/>
        <v>132.52000000000001</v>
      </c>
      <c r="H72" s="164">
        <v>8</v>
      </c>
      <c r="I72" s="165">
        <f t="shared" si="6"/>
        <v>0.1</v>
      </c>
      <c r="J72" s="129">
        <f t="shared" si="4"/>
        <v>13.252000000000002</v>
      </c>
      <c r="K72" s="144"/>
      <c r="L72" s="145"/>
    </row>
    <row r="73" spans="2:12" ht="30.75" thickBot="1" x14ac:dyDescent="0.3">
      <c r="B73" s="89"/>
      <c r="C73" s="186" t="s">
        <v>1448</v>
      </c>
      <c r="D73" s="120" t="s">
        <v>1543</v>
      </c>
      <c r="E73" s="117">
        <v>3</v>
      </c>
      <c r="F73" s="207">
        <v>33.130000000000003</v>
      </c>
      <c r="G73" s="207">
        <f t="shared" ref="G73" si="15">E73*F73</f>
        <v>99.390000000000015</v>
      </c>
      <c r="H73" s="164">
        <v>8</v>
      </c>
      <c r="I73" s="165">
        <f t="shared" ref="I73" si="16">(1-0.2)/H73</f>
        <v>0.1</v>
      </c>
      <c r="J73" s="129">
        <f t="shared" ref="J73" si="17">G73*I73</f>
        <v>9.9390000000000018</v>
      </c>
      <c r="K73" s="144"/>
      <c r="L73" s="145"/>
    </row>
    <row r="74" spans="2:12" ht="15.75" thickBot="1" x14ac:dyDescent="0.3">
      <c r="B74" s="89"/>
      <c r="C74" s="180" t="s">
        <v>1020</v>
      </c>
      <c r="D74" s="159"/>
      <c r="E74" s="160"/>
      <c r="F74" s="202"/>
      <c r="G74" s="202"/>
      <c r="H74" s="160"/>
      <c r="I74" s="170"/>
      <c r="J74" s="196"/>
      <c r="K74" s="144"/>
      <c r="L74" s="145"/>
    </row>
    <row r="75" spans="2:12" ht="30" x14ac:dyDescent="0.25">
      <c r="B75" s="89"/>
      <c r="C75" s="185" t="s">
        <v>849</v>
      </c>
      <c r="D75" s="176" t="s">
        <v>1544</v>
      </c>
      <c r="E75" s="168">
        <v>2</v>
      </c>
      <c r="F75" s="206">
        <v>109.9</v>
      </c>
      <c r="G75" s="206">
        <f t="shared" si="5"/>
        <v>219.8</v>
      </c>
      <c r="H75" s="164">
        <v>8</v>
      </c>
      <c r="I75" s="169">
        <f>(1-0.2)/H75</f>
        <v>0.1</v>
      </c>
      <c r="J75" s="197">
        <f t="shared" si="4"/>
        <v>21.980000000000004</v>
      </c>
      <c r="K75" s="144"/>
      <c r="L75" s="145"/>
    </row>
    <row r="76" spans="2:12" ht="30" x14ac:dyDescent="0.25">
      <c r="B76" s="89"/>
      <c r="C76" s="183" t="s">
        <v>970</v>
      </c>
      <c r="D76" s="174" t="s">
        <v>1545</v>
      </c>
      <c r="E76" s="164">
        <v>2</v>
      </c>
      <c r="F76" s="204">
        <v>26.16</v>
      </c>
      <c r="G76" s="204">
        <f t="shared" si="5"/>
        <v>52.32</v>
      </c>
      <c r="H76" s="164">
        <v>8</v>
      </c>
      <c r="I76" s="165">
        <f t="shared" ref="I76:I110" si="18">(1-0.2)/H76</f>
        <v>0.1</v>
      </c>
      <c r="J76" s="191">
        <f t="shared" si="4"/>
        <v>5.2320000000000002</v>
      </c>
      <c r="K76" s="144"/>
      <c r="L76" s="145"/>
    </row>
    <row r="77" spans="2:12" x14ac:dyDescent="0.25">
      <c r="B77" s="89"/>
      <c r="C77" s="183" t="s">
        <v>971</v>
      </c>
      <c r="D77" s="174" t="s">
        <v>945</v>
      </c>
      <c r="E77" s="164">
        <v>2</v>
      </c>
      <c r="F77" s="204">
        <v>23.25</v>
      </c>
      <c r="G77" s="204">
        <f t="shared" si="5"/>
        <v>46.5</v>
      </c>
      <c r="H77" s="168">
        <v>8</v>
      </c>
      <c r="I77" s="165">
        <f t="shared" si="18"/>
        <v>0.1</v>
      </c>
      <c r="J77" s="191">
        <f t="shared" si="4"/>
        <v>4.6500000000000004</v>
      </c>
      <c r="K77" s="144"/>
      <c r="L77" s="145"/>
    </row>
    <row r="78" spans="2:12" ht="30" x14ac:dyDescent="0.25">
      <c r="B78" s="89"/>
      <c r="C78" s="183" t="s">
        <v>942</v>
      </c>
      <c r="D78" s="174" t="s">
        <v>1506</v>
      </c>
      <c r="E78" s="164">
        <v>2</v>
      </c>
      <c r="F78" s="204">
        <v>59.25</v>
      </c>
      <c r="G78" s="204">
        <f t="shared" si="5"/>
        <v>118.5</v>
      </c>
      <c r="H78" s="164">
        <v>8</v>
      </c>
      <c r="I78" s="165">
        <f t="shared" si="18"/>
        <v>0.1</v>
      </c>
      <c r="J78" s="191">
        <f t="shared" si="4"/>
        <v>11.850000000000001</v>
      </c>
      <c r="K78" s="144"/>
      <c r="L78" s="145"/>
    </row>
    <row r="79" spans="2:12" ht="30" x14ac:dyDescent="0.25">
      <c r="B79" s="89"/>
      <c r="C79" s="183" t="s">
        <v>969</v>
      </c>
      <c r="D79" s="174" t="s">
        <v>1521</v>
      </c>
      <c r="E79" s="164">
        <v>2</v>
      </c>
      <c r="F79" s="204">
        <v>75.13</v>
      </c>
      <c r="G79" s="204">
        <f t="shared" si="5"/>
        <v>150.26</v>
      </c>
      <c r="H79" s="164">
        <v>8</v>
      </c>
      <c r="I79" s="165">
        <f t="shared" si="18"/>
        <v>0.1</v>
      </c>
      <c r="J79" s="191">
        <f t="shared" si="4"/>
        <v>15.026</v>
      </c>
      <c r="K79" s="144"/>
      <c r="L79" s="145"/>
    </row>
    <row r="80" spans="2:12" ht="30" x14ac:dyDescent="0.25">
      <c r="B80" s="89"/>
      <c r="C80" s="183" t="s">
        <v>924</v>
      </c>
      <c r="D80" s="174" t="s">
        <v>1519</v>
      </c>
      <c r="E80" s="164">
        <v>2</v>
      </c>
      <c r="F80" s="204">
        <v>89.49</v>
      </c>
      <c r="G80" s="204">
        <f t="shared" si="5"/>
        <v>178.98</v>
      </c>
      <c r="H80" s="168">
        <v>8</v>
      </c>
      <c r="I80" s="165">
        <f t="shared" si="18"/>
        <v>0.1</v>
      </c>
      <c r="J80" s="191">
        <f t="shared" si="4"/>
        <v>17.898</v>
      </c>
      <c r="K80" s="144"/>
      <c r="L80" s="145"/>
    </row>
    <row r="81" spans="2:12" ht="45" x14ac:dyDescent="0.25">
      <c r="B81" s="89"/>
      <c r="C81" s="182" t="s">
        <v>947</v>
      </c>
      <c r="D81" s="174" t="s">
        <v>1428</v>
      </c>
      <c r="E81" s="164">
        <v>2</v>
      </c>
      <c r="F81" s="125">
        <v>296.51</v>
      </c>
      <c r="G81" s="204">
        <f t="shared" si="5"/>
        <v>593.02</v>
      </c>
      <c r="H81" s="164">
        <v>8</v>
      </c>
      <c r="I81" s="165">
        <f t="shared" si="18"/>
        <v>0.1</v>
      </c>
      <c r="J81" s="191">
        <f t="shared" si="4"/>
        <v>59.302</v>
      </c>
      <c r="K81" s="144"/>
      <c r="L81" s="145"/>
    </row>
    <row r="82" spans="2:12" ht="30" x14ac:dyDescent="0.25">
      <c r="B82" s="89"/>
      <c r="C82" s="182" t="s">
        <v>850</v>
      </c>
      <c r="D82" s="174" t="s">
        <v>1546</v>
      </c>
      <c r="E82" s="164">
        <v>2</v>
      </c>
      <c r="F82" s="125">
        <v>9.27</v>
      </c>
      <c r="G82" s="204">
        <f t="shared" si="5"/>
        <v>18.54</v>
      </c>
      <c r="H82" s="164">
        <v>8</v>
      </c>
      <c r="I82" s="165">
        <f t="shared" si="18"/>
        <v>0.1</v>
      </c>
      <c r="J82" s="191">
        <f t="shared" si="4"/>
        <v>1.8540000000000001</v>
      </c>
      <c r="K82" s="144"/>
      <c r="L82" s="145"/>
    </row>
    <row r="83" spans="2:12" x14ac:dyDescent="0.25">
      <c r="B83" s="89"/>
      <c r="C83" s="183" t="s">
        <v>935</v>
      </c>
      <c r="D83" s="174" t="s">
        <v>950</v>
      </c>
      <c r="E83" s="164">
        <v>2</v>
      </c>
      <c r="F83" s="204">
        <v>112.65</v>
      </c>
      <c r="G83" s="204">
        <f>E83*F83</f>
        <v>225.3</v>
      </c>
      <c r="H83" s="164">
        <v>8</v>
      </c>
      <c r="I83" s="165">
        <f t="shared" si="18"/>
        <v>0.1</v>
      </c>
      <c r="J83" s="191">
        <f>G83*I83</f>
        <v>22.53</v>
      </c>
      <c r="K83" s="144"/>
      <c r="L83" s="145"/>
    </row>
    <row r="84" spans="2:12" ht="30" x14ac:dyDescent="0.25">
      <c r="B84" s="89"/>
      <c r="C84" s="183" t="s">
        <v>1476</v>
      </c>
      <c r="D84" s="174" t="s">
        <v>950</v>
      </c>
      <c r="E84" s="164">
        <v>2</v>
      </c>
      <c r="F84" s="204">
        <v>157.9</v>
      </c>
      <c r="G84" s="204">
        <f>E84*F84</f>
        <v>315.8</v>
      </c>
      <c r="H84" s="164">
        <v>8</v>
      </c>
      <c r="I84" s="165">
        <f t="shared" si="18"/>
        <v>0.1</v>
      </c>
      <c r="J84" s="191">
        <f>G84*I84</f>
        <v>31.580000000000002</v>
      </c>
      <c r="K84" s="144"/>
      <c r="L84" s="145"/>
    </row>
    <row r="85" spans="2:12" ht="30" x14ac:dyDescent="0.25">
      <c r="B85" s="89"/>
      <c r="C85" s="183" t="s">
        <v>851</v>
      </c>
      <c r="D85" s="174" t="s">
        <v>1507</v>
      </c>
      <c r="E85" s="164">
        <v>2</v>
      </c>
      <c r="F85" s="204">
        <v>15.29</v>
      </c>
      <c r="G85" s="204">
        <f>E85*F85</f>
        <v>30.58</v>
      </c>
      <c r="H85" s="164">
        <v>8</v>
      </c>
      <c r="I85" s="165">
        <f t="shared" si="18"/>
        <v>0.1</v>
      </c>
      <c r="J85" s="191">
        <f>G85*I85</f>
        <v>3.0579999999999998</v>
      </c>
      <c r="K85" s="144"/>
      <c r="L85" s="145"/>
    </row>
    <row r="86" spans="2:12" ht="30" x14ac:dyDescent="0.25">
      <c r="B86" s="89"/>
      <c r="C86" s="183" t="s">
        <v>938</v>
      </c>
      <c r="D86" s="174" t="s">
        <v>1523</v>
      </c>
      <c r="E86" s="164">
        <v>2</v>
      </c>
      <c r="F86" s="204">
        <v>511</v>
      </c>
      <c r="G86" s="204">
        <f>E86*F86</f>
        <v>1022</v>
      </c>
      <c r="H86" s="164">
        <v>8</v>
      </c>
      <c r="I86" s="165">
        <f t="shared" si="18"/>
        <v>0.1</v>
      </c>
      <c r="J86" s="191">
        <f>G86*I86</f>
        <v>102.2</v>
      </c>
      <c r="K86" s="144"/>
      <c r="L86" s="145"/>
    </row>
    <row r="87" spans="2:12" ht="30" x14ac:dyDescent="0.25">
      <c r="B87" s="89"/>
      <c r="C87" s="183" t="s">
        <v>954</v>
      </c>
      <c r="D87" s="119" t="s">
        <v>950</v>
      </c>
      <c r="E87" s="164">
        <v>1</v>
      </c>
      <c r="F87" s="204">
        <v>731.34</v>
      </c>
      <c r="G87" s="204">
        <f>E87*F87</f>
        <v>731.34</v>
      </c>
      <c r="H87" s="168">
        <v>8</v>
      </c>
      <c r="I87" s="165">
        <f t="shared" si="18"/>
        <v>0.1</v>
      </c>
      <c r="J87" s="191">
        <f>G87*I87</f>
        <v>73.134</v>
      </c>
      <c r="K87" s="144"/>
      <c r="L87" s="145"/>
    </row>
    <row r="88" spans="2:12" ht="30" x14ac:dyDescent="0.25">
      <c r="B88" s="89"/>
      <c r="C88" s="183" t="s">
        <v>844</v>
      </c>
      <c r="D88" s="174" t="s">
        <v>1430</v>
      </c>
      <c r="E88" s="164">
        <v>2</v>
      </c>
      <c r="F88" s="204">
        <v>19.760000000000002</v>
      </c>
      <c r="G88" s="204">
        <f t="shared" ref="G88" si="19">E88*F88</f>
        <v>39.520000000000003</v>
      </c>
      <c r="H88" s="164">
        <v>8</v>
      </c>
      <c r="I88" s="165">
        <f t="shared" si="18"/>
        <v>0.1</v>
      </c>
      <c r="J88" s="191">
        <f t="shared" ref="J88" si="20">G88*I88</f>
        <v>3.9520000000000004</v>
      </c>
      <c r="K88" s="144"/>
      <c r="L88" s="145"/>
    </row>
    <row r="89" spans="2:12" x14ac:dyDescent="0.25">
      <c r="B89" s="89"/>
      <c r="C89" s="183" t="s">
        <v>973</v>
      </c>
      <c r="D89" s="174" t="s">
        <v>1524</v>
      </c>
      <c r="E89" s="164">
        <v>2</v>
      </c>
      <c r="F89" s="204">
        <v>55.9</v>
      </c>
      <c r="G89" s="204">
        <f>E89*F89</f>
        <v>111.8</v>
      </c>
      <c r="H89" s="164">
        <v>8</v>
      </c>
      <c r="I89" s="165">
        <f t="shared" si="18"/>
        <v>0.1</v>
      </c>
      <c r="J89" s="191">
        <f>G89*I89</f>
        <v>11.18</v>
      </c>
      <c r="K89" s="144"/>
      <c r="L89" s="145"/>
    </row>
    <row r="90" spans="2:12" x14ac:dyDescent="0.25">
      <c r="B90" s="89"/>
      <c r="C90" s="183" t="s">
        <v>974</v>
      </c>
      <c r="D90" s="174" t="s">
        <v>1525</v>
      </c>
      <c r="E90" s="164">
        <v>2</v>
      </c>
      <c r="F90" s="204">
        <v>63.22</v>
      </c>
      <c r="G90" s="204">
        <f>E90*F90</f>
        <v>126.44</v>
      </c>
      <c r="H90" s="164">
        <v>8</v>
      </c>
      <c r="I90" s="165">
        <f t="shared" si="18"/>
        <v>0.1</v>
      </c>
      <c r="J90" s="191">
        <f>G90*I90</f>
        <v>12.644</v>
      </c>
      <c r="K90" s="144"/>
      <c r="L90" s="145"/>
    </row>
    <row r="91" spans="2:12" ht="45" x14ac:dyDescent="0.25">
      <c r="B91" s="89"/>
      <c r="C91" s="182" t="s">
        <v>960</v>
      </c>
      <c r="D91" s="119" t="s">
        <v>945</v>
      </c>
      <c r="E91" s="92">
        <v>1</v>
      </c>
      <c r="F91" s="125">
        <v>856.72</v>
      </c>
      <c r="G91" s="125">
        <f t="shared" ref="G91:G93" si="21">E91*F91</f>
        <v>856.72</v>
      </c>
      <c r="H91" s="168">
        <v>8</v>
      </c>
      <c r="I91" s="165">
        <f t="shared" si="18"/>
        <v>0.1</v>
      </c>
      <c r="J91" s="126">
        <f t="shared" ref="J91:J93" si="22">G91*I91</f>
        <v>85.672000000000011</v>
      </c>
      <c r="K91" s="144"/>
      <c r="L91" s="145"/>
    </row>
    <row r="92" spans="2:12" ht="45" x14ac:dyDescent="0.25">
      <c r="B92" s="89"/>
      <c r="C92" s="182" t="s">
        <v>1034</v>
      </c>
      <c r="D92" s="119" t="s">
        <v>945</v>
      </c>
      <c r="E92" s="92">
        <v>1</v>
      </c>
      <c r="F92" s="125">
        <v>336.19</v>
      </c>
      <c r="G92" s="125">
        <f t="shared" si="21"/>
        <v>336.19</v>
      </c>
      <c r="H92" s="164">
        <v>8</v>
      </c>
      <c r="I92" s="165">
        <f t="shared" si="18"/>
        <v>0.1</v>
      </c>
      <c r="J92" s="126">
        <f t="shared" si="22"/>
        <v>33.619</v>
      </c>
      <c r="K92" s="144"/>
      <c r="L92" s="145"/>
    </row>
    <row r="93" spans="2:12" ht="30" x14ac:dyDescent="0.25">
      <c r="B93" s="89"/>
      <c r="C93" s="183" t="s">
        <v>1001</v>
      </c>
      <c r="D93" s="174" t="s">
        <v>978</v>
      </c>
      <c r="E93" s="164">
        <v>2</v>
      </c>
      <c r="F93" s="204">
        <v>56.32</v>
      </c>
      <c r="G93" s="204">
        <f t="shared" si="21"/>
        <v>112.64</v>
      </c>
      <c r="H93" s="164">
        <v>8</v>
      </c>
      <c r="I93" s="165">
        <f t="shared" si="18"/>
        <v>0.1</v>
      </c>
      <c r="J93" s="191">
        <f t="shared" si="22"/>
        <v>11.264000000000001</v>
      </c>
      <c r="K93" s="144"/>
      <c r="L93" s="145"/>
    </row>
    <row r="94" spans="2:12" ht="30" x14ac:dyDescent="0.25">
      <c r="B94" s="89"/>
      <c r="C94" s="183" t="s">
        <v>1459</v>
      </c>
      <c r="D94" s="174" t="s">
        <v>945</v>
      </c>
      <c r="E94" s="164">
        <v>2</v>
      </c>
      <c r="F94" s="204">
        <v>37.57</v>
      </c>
      <c r="G94" s="204">
        <f t="shared" si="5"/>
        <v>75.14</v>
      </c>
      <c r="H94" s="164">
        <v>8</v>
      </c>
      <c r="I94" s="165">
        <f t="shared" si="18"/>
        <v>0.1</v>
      </c>
      <c r="J94" s="191">
        <f t="shared" si="4"/>
        <v>7.5140000000000002</v>
      </c>
      <c r="K94" s="144"/>
      <c r="L94" s="145"/>
    </row>
    <row r="95" spans="2:12" ht="45" x14ac:dyDescent="0.25">
      <c r="B95" s="89"/>
      <c r="C95" s="182" t="s">
        <v>930</v>
      </c>
      <c r="D95" s="119" t="s">
        <v>950</v>
      </c>
      <c r="E95" s="164">
        <v>2</v>
      </c>
      <c r="F95" s="204">
        <v>56.46</v>
      </c>
      <c r="G95" s="204">
        <f t="shared" si="5"/>
        <v>112.92</v>
      </c>
      <c r="H95" s="168">
        <v>8</v>
      </c>
      <c r="I95" s="165">
        <f t="shared" si="18"/>
        <v>0.1</v>
      </c>
      <c r="J95" s="191">
        <f t="shared" si="4"/>
        <v>11.292000000000002</v>
      </c>
      <c r="K95" s="144"/>
      <c r="L95" s="145"/>
    </row>
    <row r="96" spans="2:12" ht="45" x14ac:dyDescent="0.25">
      <c r="B96" s="89"/>
      <c r="C96" s="182" t="s">
        <v>931</v>
      </c>
      <c r="D96" s="174" t="s">
        <v>950</v>
      </c>
      <c r="E96" s="164">
        <v>2</v>
      </c>
      <c r="F96" s="125">
        <v>56.46</v>
      </c>
      <c r="G96" s="204">
        <f t="shared" si="5"/>
        <v>112.92</v>
      </c>
      <c r="H96" s="164">
        <v>8</v>
      </c>
      <c r="I96" s="165">
        <f t="shared" si="18"/>
        <v>0.1</v>
      </c>
      <c r="J96" s="191">
        <f t="shared" si="4"/>
        <v>11.292000000000002</v>
      </c>
      <c r="K96" s="144"/>
      <c r="L96" s="145"/>
    </row>
    <row r="97" spans="2:12" ht="30" x14ac:dyDescent="0.25">
      <c r="B97" s="89"/>
      <c r="C97" s="183" t="s">
        <v>1449</v>
      </c>
      <c r="D97" s="174" t="s">
        <v>945</v>
      </c>
      <c r="E97" s="164">
        <v>6</v>
      </c>
      <c r="F97" s="204">
        <v>43.25</v>
      </c>
      <c r="G97" s="204">
        <f t="shared" si="5"/>
        <v>259.5</v>
      </c>
      <c r="H97" s="164">
        <v>8</v>
      </c>
      <c r="I97" s="165">
        <f t="shared" si="18"/>
        <v>0.1</v>
      </c>
      <c r="J97" s="191">
        <f t="shared" si="4"/>
        <v>25.950000000000003</v>
      </c>
      <c r="K97" s="144"/>
      <c r="L97" s="145"/>
    </row>
    <row r="98" spans="2:12" x14ac:dyDescent="0.25">
      <c r="B98" s="89"/>
      <c r="C98" s="183" t="s">
        <v>1475</v>
      </c>
      <c r="D98" s="174" t="s">
        <v>950</v>
      </c>
      <c r="E98" s="164">
        <v>2</v>
      </c>
      <c r="F98" s="204">
        <v>202.46</v>
      </c>
      <c r="G98" s="204">
        <f t="shared" si="5"/>
        <v>404.92</v>
      </c>
      <c r="H98" s="164">
        <v>8</v>
      </c>
      <c r="I98" s="169">
        <f t="shared" si="18"/>
        <v>0.1</v>
      </c>
      <c r="J98" s="191">
        <f t="shared" si="4"/>
        <v>40.492000000000004</v>
      </c>
      <c r="K98" s="144"/>
      <c r="L98" s="145"/>
    </row>
    <row r="99" spans="2:12" ht="30" x14ac:dyDescent="0.25">
      <c r="B99" s="89"/>
      <c r="C99" s="182" t="s">
        <v>959</v>
      </c>
      <c r="D99" s="119" t="s">
        <v>950</v>
      </c>
      <c r="E99" s="164">
        <v>1</v>
      </c>
      <c r="F99" s="125">
        <v>861.3</v>
      </c>
      <c r="G99" s="204">
        <f t="shared" si="5"/>
        <v>861.3</v>
      </c>
      <c r="H99" s="164">
        <v>8</v>
      </c>
      <c r="I99" s="165">
        <f t="shared" si="18"/>
        <v>0.1</v>
      </c>
      <c r="J99" s="191">
        <f t="shared" si="4"/>
        <v>86.13</v>
      </c>
      <c r="K99" s="144"/>
      <c r="L99" s="145"/>
    </row>
    <row r="100" spans="2:12" ht="30" x14ac:dyDescent="0.25">
      <c r="B100" s="89"/>
      <c r="C100" s="183" t="s">
        <v>872</v>
      </c>
      <c r="D100" s="174" t="s">
        <v>1547</v>
      </c>
      <c r="E100" s="164">
        <v>2</v>
      </c>
      <c r="F100" s="204">
        <v>17.100000000000001</v>
      </c>
      <c r="G100" s="204">
        <f t="shared" si="5"/>
        <v>34.200000000000003</v>
      </c>
      <c r="H100" s="164">
        <v>8</v>
      </c>
      <c r="I100" s="169">
        <f t="shared" si="18"/>
        <v>0.1</v>
      </c>
      <c r="J100" s="191">
        <f t="shared" si="4"/>
        <v>3.4200000000000004</v>
      </c>
      <c r="K100" s="144"/>
      <c r="L100" s="145"/>
    </row>
    <row r="101" spans="2:12" ht="30" x14ac:dyDescent="0.25">
      <c r="B101" s="89"/>
      <c r="C101" s="183" t="s">
        <v>873</v>
      </c>
      <c r="D101" s="174" t="s">
        <v>1548</v>
      </c>
      <c r="E101" s="164">
        <v>2</v>
      </c>
      <c r="F101" s="204">
        <v>19.739999999999998</v>
      </c>
      <c r="G101" s="204">
        <f t="shared" si="5"/>
        <v>39.479999999999997</v>
      </c>
      <c r="H101" s="164">
        <v>8</v>
      </c>
      <c r="I101" s="169">
        <f t="shared" si="18"/>
        <v>0.1</v>
      </c>
      <c r="J101" s="191">
        <f t="shared" si="4"/>
        <v>3.948</v>
      </c>
      <c r="K101" s="144"/>
      <c r="L101" s="145"/>
    </row>
    <row r="102" spans="2:12" x14ac:dyDescent="0.25">
      <c r="B102" s="89"/>
      <c r="C102" s="182" t="s">
        <v>936</v>
      </c>
      <c r="D102" s="119" t="s">
        <v>945</v>
      </c>
      <c r="E102" s="164">
        <v>2</v>
      </c>
      <c r="F102" s="125">
        <v>52.89</v>
      </c>
      <c r="G102" s="204">
        <f t="shared" si="5"/>
        <v>105.78</v>
      </c>
      <c r="H102" s="164">
        <v>8</v>
      </c>
      <c r="I102" s="165">
        <f t="shared" si="18"/>
        <v>0.1</v>
      </c>
      <c r="J102" s="191">
        <f t="shared" si="4"/>
        <v>10.578000000000001</v>
      </c>
      <c r="K102" s="144"/>
      <c r="L102" s="145"/>
    </row>
    <row r="103" spans="2:12" ht="60" x14ac:dyDescent="0.25">
      <c r="B103" s="89"/>
      <c r="C103" s="183" t="s">
        <v>975</v>
      </c>
      <c r="D103" s="119" t="s">
        <v>950</v>
      </c>
      <c r="E103" s="164">
        <v>2</v>
      </c>
      <c r="F103" s="204">
        <v>938.7</v>
      </c>
      <c r="G103" s="204">
        <f t="shared" si="5"/>
        <v>1877.4</v>
      </c>
      <c r="H103" s="164">
        <v>8</v>
      </c>
      <c r="I103" s="165">
        <f t="shared" si="18"/>
        <v>0.1</v>
      </c>
      <c r="J103" s="191">
        <f t="shared" si="4"/>
        <v>187.74</v>
      </c>
      <c r="K103" s="144"/>
      <c r="L103" s="145"/>
    </row>
    <row r="104" spans="2:12" ht="45" x14ac:dyDescent="0.25">
      <c r="B104" s="89"/>
      <c r="C104" s="182" t="s">
        <v>966</v>
      </c>
      <c r="D104" s="119" t="s">
        <v>945</v>
      </c>
      <c r="E104" s="92">
        <v>2</v>
      </c>
      <c r="F104" s="125">
        <v>73.52</v>
      </c>
      <c r="G104" s="125">
        <f t="shared" ref="G104" si="23">E104*F104</f>
        <v>147.04</v>
      </c>
      <c r="H104" s="164">
        <v>8</v>
      </c>
      <c r="I104" s="165">
        <f t="shared" si="18"/>
        <v>0.1</v>
      </c>
      <c r="J104" s="126">
        <f t="shared" ref="J104" si="24">G104*I104</f>
        <v>14.704000000000001</v>
      </c>
      <c r="K104" s="144"/>
      <c r="L104" s="145"/>
    </row>
    <row r="105" spans="2:12" ht="30" x14ac:dyDescent="0.25">
      <c r="B105" s="89"/>
      <c r="C105" s="183" t="s">
        <v>1450</v>
      </c>
      <c r="D105" s="174" t="s">
        <v>1549</v>
      </c>
      <c r="E105" s="164">
        <v>2</v>
      </c>
      <c r="F105" s="204">
        <v>42.9</v>
      </c>
      <c r="G105" s="204">
        <f t="shared" si="5"/>
        <v>85.8</v>
      </c>
      <c r="H105" s="168">
        <v>8</v>
      </c>
      <c r="I105" s="165">
        <f t="shared" si="18"/>
        <v>0.1</v>
      </c>
      <c r="J105" s="191">
        <f t="shared" si="4"/>
        <v>8.58</v>
      </c>
      <c r="K105" s="144"/>
      <c r="L105" s="145"/>
    </row>
    <row r="106" spans="2:12" x14ac:dyDescent="0.25">
      <c r="B106" s="89"/>
      <c r="C106" s="182" t="s">
        <v>847</v>
      </c>
      <c r="D106" s="119" t="s">
        <v>945</v>
      </c>
      <c r="E106" s="164">
        <v>2</v>
      </c>
      <c r="F106" s="125">
        <v>19.690000000000001</v>
      </c>
      <c r="G106" s="204">
        <f t="shared" ref="G106:G158" si="25">E106*F106</f>
        <v>39.380000000000003</v>
      </c>
      <c r="H106" s="164">
        <v>8</v>
      </c>
      <c r="I106" s="165">
        <f t="shared" si="18"/>
        <v>0.1</v>
      </c>
      <c r="J106" s="191">
        <f t="shared" ref="J106:J158" si="26">G106*I106</f>
        <v>3.9380000000000006</v>
      </c>
      <c r="K106" s="144"/>
      <c r="L106" s="145"/>
    </row>
    <row r="107" spans="2:12" ht="30" x14ac:dyDescent="0.25">
      <c r="B107" s="89"/>
      <c r="C107" s="182" t="s">
        <v>1473</v>
      </c>
      <c r="D107" s="119" t="s">
        <v>1474</v>
      </c>
      <c r="E107" s="164">
        <v>2</v>
      </c>
      <c r="F107" s="125">
        <v>130.41</v>
      </c>
      <c r="G107" s="204">
        <f t="shared" si="25"/>
        <v>260.82</v>
      </c>
      <c r="H107" s="164">
        <v>8</v>
      </c>
      <c r="I107" s="165">
        <f t="shared" si="18"/>
        <v>0.1</v>
      </c>
      <c r="J107" s="191">
        <f t="shared" si="26"/>
        <v>26.082000000000001</v>
      </c>
      <c r="K107" s="144"/>
      <c r="L107" s="145"/>
    </row>
    <row r="108" spans="2:12" ht="30" x14ac:dyDescent="0.25">
      <c r="B108" s="89"/>
      <c r="C108" s="183" t="s">
        <v>1462</v>
      </c>
      <c r="D108" s="174" t="s">
        <v>1463</v>
      </c>
      <c r="E108" s="164">
        <v>2</v>
      </c>
      <c r="F108" s="204">
        <v>35.74</v>
      </c>
      <c r="G108" s="204">
        <f t="shared" si="25"/>
        <v>71.48</v>
      </c>
      <c r="H108" s="164">
        <v>8</v>
      </c>
      <c r="I108" s="169">
        <f t="shared" si="18"/>
        <v>0.1</v>
      </c>
      <c r="J108" s="191">
        <f t="shared" si="26"/>
        <v>7.1480000000000006</v>
      </c>
      <c r="K108" s="144"/>
      <c r="L108" s="145"/>
    </row>
    <row r="109" spans="2:12" ht="30" x14ac:dyDescent="0.25">
      <c r="B109" s="89"/>
      <c r="C109" s="186" t="s">
        <v>1353</v>
      </c>
      <c r="D109" s="174" t="s">
        <v>1542</v>
      </c>
      <c r="E109" s="166">
        <v>2</v>
      </c>
      <c r="F109" s="125">
        <v>9.77</v>
      </c>
      <c r="G109" s="205">
        <f t="shared" si="25"/>
        <v>19.54</v>
      </c>
      <c r="H109" s="166">
        <v>8</v>
      </c>
      <c r="I109" s="165">
        <f t="shared" si="18"/>
        <v>0.1</v>
      </c>
      <c r="J109" s="192">
        <f t="shared" si="26"/>
        <v>1.954</v>
      </c>
      <c r="K109" s="144"/>
      <c r="L109" s="145"/>
    </row>
    <row r="110" spans="2:12" ht="30.75" thickBot="1" x14ac:dyDescent="0.3">
      <c r="B110" s="89"/>
      <c r="C110" s="186" t="s">
        <v>968</v>
      </c>
      <c r="D110" s="120" t="s">
        <v>1543</v>
      </c>
      <c r="E110" s="117">
        <v>2</v>
      </c>
      <c r="F110" s="207">
        <v>33.130000000000003</v>
      </c>
      <c r="G110" s="207">
        <f t="shared" si="25"/>
        <v>66.260000000000005</v>
      </c>
      <c r="H110" s="164">
        <v>8</v>
      </c>
      <c r="I110" s="165">
        <f t="shared" si="18"/>
        <v>0.1</v>
      </c>
      <c r="J110" s="129">
        <f t="shared" si="26"/>
        <v>6.6260000000000012</v>
      </c>
      <c r="K110" s="144"/>
      <c r="L110" s="145"/>
    </row>
    <row r="111" spans="2:12" ht="15.75" thickBot="1" x14ac:dyDescent="0.3">
      <c r="B111" s="89"/>
      <c r="C111" s="180" t="s">
        <v>1024</v>
      </c>
      <c r="D111" s="159"/>
      <c r="E111" s="160"/>
      <c r="F111" s="202"/>
      <c r="G111" s="202"/>
      <c r="H111" s="160"/>
      <c r="I111" s="170"/>
      <c r="J111" s="196"/>
      <c r="K111" s="144"/>
      <c r="L111" s="145"/>
    </row>
    <row r="112" spans="2:12" ht="30" x14ac:dyDescent="0.25">
      <c r="B112" s="89"/>
      <c r="C112" s="185" t="s">
        <v>969</v>
      </c>
      <c r="D112" s="174" t="s">
        <v>1521</v>
      </c>
      <c r="E112" s="168">
        <v>2</v>
      </c>
      <c r="F112" s="206">
        <v>75.13</v>
      </c>
      <c r="G112" s="206">
        <f t="shared" si="25"/>
        <v>150.26</v>
      </c>
      <c r="H112" s="164">
        <v>8</v>
      </c>
      <c r="I112" s="169">
        <f>(1-0.2)/H112</f>
        <v>0.1</v>
      </c>
      <c r="J112" s="197">
        <f t="shared" si="26"/>
        <v>15.026</v>
      </c>
      <c r="K112" s="144"/>
      <c r="L112" s="145"/>
    </row>
    <row r="113" spans="2:12" ht="30" x14ac:dyDescent="0.25">
      <c r="B113" s="89"/>
      <c r="C113" s="183" t="s">
        <v>924</v>
      </c>
      <c r="D113" s="174" t="s">
        <v>1519</v>
      </c>
      <c r="E113" s="164">
        <v>2</v>
      </c>
      <c r="F113" s="204">
        <v>89.49</v>
      </c>
      <c r="G113" s="204">
        <f t="shared" si="25"/>
        <v>178.98</v>
      </c>
      <c r="H113" s="168">
        <v>8</v>
      </c>
      <c r="I113" s="165">
        <f t="shared" ref="I113:I157" si="27">(1-0.2)/H113</f>
        <v>0.1</v>
      </c>
      <c r="J113" s="191">
        <f t="shared" si="26"/>
        <v>17.898</v>
      </c>
      <c r="K113" s="144"/>
      <c r="L113" s="145"/>
    </row>
    <row r="114" spans="2:12" ht="45" x14ac:dyDescent="0.25">
      <c r="B114" s="89"/>
      <c r="C114" s="182" t="s">
        <v>947</v>
      </c>
      <c r="D114" s="174" t="s">
        <v>1428</v>
      </c>
      <c r="E114" s="164">
        <v>2</v>
      </c>
      <c r="F114" s="204">
        <v>296.51</v>
      </c>
      <c r="G114" s="204">
        <f t="shared" si="25"/>
        <v>593.02</v>
      </c>
      <c r="H114" s="164">
        <v>8</v>
      </c>
      <c r="I114" s="165">
        <f t="shared" si="27"/>
        <v>0.1</v>
      </c>
      <c r="J114" s="191">
        <f t="shared" si="26"/>
        <v>59.302</v>
      </c>
      <c r="K114" s="144"/>
      <c r="L114" s="145"/>
    </row>
    <row r="115" spans="2:12" ht="45" x14ac:dyDescent="0.25">
      <c r="B115" s="89"/>
      <c r="C115" s="183" t="s">
        <v>976</v>
      </c>
      <c r="D115" s="174" t="s">
        <v>945</v>
      </c>
      <c r="E115" s="164">
        <v>2</v>
      </c>
      <c r="F115" s="204">
        <v>80.7</v>
      </c>
      <c r="G115" s="204">
        <f t="shared" si="25"/>
        <v>161.4</v>
      </c>
      <c r="H115" s="164">
        <v>8</v>
      </c>
      <c r="I115" s="165">
        <f t="shared" si="27"/>
        <v>0.1</v>
      </c>
      <c r="J115" s="191">
        <f t="shared" si="26"/>
        <v>16.14</v>
      </c>
      <c r="K115" s="144"/>
      <c r="L115" s="145"/>
    </row>
    <row r="116" spans="2:12" x14ac:dyDescent="0.25">
      <c r="B116" s="89"/>
      <c r="C116" s="183" t="s">
        <v>1489</v>
      </c>
      <c r="D116" s="174" t="s">
        <v>1526</v>
      </c>
      <c r="E116" s="164">
        <v>2</v>
      </c>
      <c r="F116" s="204">
        <v>125.9</v>
      </c>
      <c r="G116" s="204">
        <f t="shared" si="25"/>
        <v>251.8</v>
      </c>
      <c r="H116" s="164">
        <v>8</v>
      </c>
      <c r="I116" s="169">
        <f t="shared" si="27"/>
        <v>0.1</v>
      </c>
      <c r="J116" s="191">
        <f t="shared" si="26"/>
        <v>25.180000000000003</v>
      </c>
      <c r="K116" s="144"/>
      <c r="L116" s="145"/>
    </row>
    <row r="117" spans="2:12" x14ac:dyDescent="0.25">
      <c r="B117" s="89"/>
      <c r="C117" s="183" t="s">
        <v>853</v>
      </c>
      <c r="D117" s="174" t="s">
        <v>950</v>
      </c>
      <c r="E117" s="164">
        <v>2</v>
      </c>
      <c r="F117" s="204">
        <v>30.95</v>
      </c>
      <c r="G117" s="204">
        <f t="shared" si="25"/>
        <v>61.9</v>
      </c>
      <c r="H117" s="164">
        <v>8</v>
      </c>
      <c r="I117" s="165">
        <f t="shared" si="27"/>
        <v>0.1</v>
      </c>
      <c r="J117" s="191">
        <f t="shared" si="26"/>
        <v>6.19</v>
      </c>
      <c r="K117" s="144"/>
      <c r="L117" s="145"/>
    </row>
    <row r="118" spans="2:12" ht="30" x14ac:dyDescent="0.25">
      <c r="B118" s="89"/>
      <c r="C118" s="183" t="s">
        <v>854</v>
      </c>
      <c r="D118" s="174" t="s">
        <v>1527</v>
      </c>
      <c r="E118" s="164">
        <v>2</v>
      </c>
      <c r="F118" s="204">
        <v>92.08</v>
      </c>
      <c r="G118" s="204">
        <f t="shared" si="25"/>
        <v>184.16</v>
      </c>
      <c r="H118" s="168">
        <v>8</v>
      </c>
      <c r="I118" s="165">
        <f t="shared" si="27"/>
        <v>0.1</v>
      </c>
      <c r="J118" s="191">
        <f t="shared" si="26"/>
        <v>18.416</v>
      </c>
      <c r="K118" s="144"/>
      <c r="L118" s="145"/>
    </row>
    <row r="119" spans="2:12" ht="30" x14ac:dyDescent="0.25">
      <c r="B119" s="89"/>
      <c r="C119" s="182" t="s">
        <v>855</v>
      </c>
      <c r="D119" s="174" t="s">
        <v>1429</v>
      </c>
      <c r="E119" s="164">
        <v>2</v>
      </c>
      <c r="F119" s="204">
        <v>38.14</v>
      </c>
      <c r="G119" s="204">
        <f t="shared" si="25"/>
        <v>76.28</v>
      </c>
      <c r="H119" s="164">
        <v>8</v>
      </c>
      <c r="I119" s="165">
        <f t="shared" si="27"/>
        <v>0.1</v>
      </c>
      <c r="J119" s="191">
        <f t="shared" si="26"/>
        <v>7.6280000000000001</v>
      </c>
      <c r="K119" s="144"/>
      <c r="L119" s="145"/>
    </row>
    <row r="120" spans="2:12" ht="30" x14ac:dyDescent="0.25">
      <c r="B120" s="89"/>
      <c r="C120" s="183" t="s">
        <v>938</v>
      </c>
      <c r="D120" s="174" t="s">
        <v>1523</v>
      </c>
      <c r="E120" s="164">
        <v>3</v>
      </c>
      <c r="F120" s="204">
        <v>511</v>
      </c>
      <c r="G120" s="204">
        <f>E120*F120</f>
        <v>1533</v>
      </c>
      <c r="H120" s="164">
        <v>8</v>
      </c>
      <c r="I120" s="165">
        <f t="shared" si="27"/>
        <v>0.1</v>
      </c>
      <c r="J120" s="191">
        <f>G120*I120</f>
        <v>153.30000000000001</v>
      </c>
      <c r="K120" s="144"/>
      <c r="L120" s="145"/>
    </row>
    <row r="121" spans="2:12" ht="30" x14ac:dyDescent="0.25">
      <c r="B121" s="89"/>
      <c r="C121" s="183" t="s">
        <v>955</v>
      </c>
      <c r="D121" s="119" t="s">
        <v>945</v>
      </c>
      <c r="E121" s="164">
        <v>2</v>
      </c>
      <c r="F121" s="204">
        <v>408.64</v>
      </c>
      <c r="G121" s="204">
        <f t="shared" ref="G121" si="28">E121*F121</f>
        <v>817.28</v>
      </c>
      <c r="H121" s="168">
        <v>8</v>
      </c>
      <c r="I121" s="165">
        <f t="shared" si="27"/>
        <v>0.1</v>
      </c>
      <c r="J121" s="191">
        <f t="shared" ref="J121" si="29">G121*I121</f>
        <v>81.728000000000009</v>
      </c>
      <c r="K121" s="144"/>
      <c r="L121" s="145"/>
    </row>
    <row r="122" spans="2:12" ht="30" x14ac:dyDescent="0.25">
      <c r="B122" s="89"/>
      <c r="C122" s="183" t="s">
        <v>844</v>
      </c>
      <c r="D122" s="174" t="s">
        <v>1430</v>
      </c>
      <c r="E122" s="164">
        <v>2</v>
      </c>
      <c r="F122" s="204">
        <v>19.760000000000002</v>
      </c>
      <c r="G122" s="204">
        <f t="shared" ref="G122" si="30">E122*F122</f>
        <v>39.520000000000003</v>
      </c>
      <c r="H122" s="164">
        <v>8</v>
      </c>
      <c r="I122" s="165">
        <f t="shared" si="27"/>
        <v>0.1</v>
      </c>
      <c r="J122" s="191">
        <f t="shared" ref="J122" si="31">G122*I122</f>
        <v>3.9520000000000004</v>
      </c>
      <c r="K122" s="144"/>
      <c r="L122" s="145"/>
    </row>
    <row r="123" spans="2:12" ht="30" x14ac:dyDescent="0.25">
      <c r="B123" s="89"/>
      <c r="C123" s="187" t="s">
        <v>977</v>
      </c>
      <c r="D123" s="174" t="s">
        <v>1508</v>
      </c>
      <c r="E123" s="164">
        <v>2</v>
      </c>
      <c r="F123" s="204">
        <f>5*15.15</f>
        <v>75.75</v>
      </c>
      <c r="G123" s="204">
        <f t="shared" si="25"/>
        <v>151.5</v>
      </c>
      <c r="H123" s="164">
        <v>8</v>
      </c>
      <c r="I123" s="165">
        <f t="shared" si="27"/>
        <v>0.1</v>
      </c>
      <c r="J123" s="191">
        <f t="shared" si="26"/>
        <v>15.15</v>
      </c>
      <c r="K123" s="144"/>
      <c r="L123" s="145"/>
    </row>
    <row r="124" spans="2:12" ht="30" x14ac:dyDescent="0.25">
      <c r="B124" s="89"/>
      <c r="C124" s="182" t="s">
        <v>959</v>
      </c>
      <c r="D124" s="119" t="s">
        <v>950</v>
      </c>
      <c r="E124" s="164">
        <v>2</v>
      </c>
      <c r="F124" s="204">
        <v>861.3</v>
      </c>
      <c r="G124" s="204">
        <f t="shared" si="25"/>
        <v>1722.6</v>
      </c>
      <c r="H124" s="164">
        <v>8</v>
      </c>
      <c r="I124" s="165">
        <f t="shared" si="27"/>
        <v>0.1</v>
      </c>
      <c r="J124" s="191">
        <f t="shared" si="26"/>
        <v>172.26</v>
      </c>
      <c r="K124" s="144"/>
      <c r="L124" s="145"/>
    </row>
    <row r="125" spans="2:12" ht="45" x14ac:dyDescent="0.25">
      <c r="B125" s="89"/>
      <c r="C125" s="182" t="s">
        <v>960</v>
      </c>
      <c r="D125" s="119" t="s">
        <v>945</v>
      </c>
      <c r="E125" s="164">
        <v>2</v>
      </c>
      <c r="F125" s="204">
        <v>856.72</v>
      </c>
      <c r="G125" s="204">
        <f t="shared" si="25"/>
        <v>1713.44</v>
      </c>
      <c r="H125" s="168">
        <v>8</v>
      </c>
      <c r="I125" s="165">
        <f t="shared" si="27"/>
        <v>0.1</v>
      </c>
      <c r="J125" s="191">
        <f t="shared" si="26"/>
        <v>171.34400000000002</v>
      </c>
      <c r="K125" s="144"/>
      <c r="L125" s="145"/>
    </row>
    <row r="126" spans="2:12" ht="45" x14ac:dyDescent="0.25">
      <c r="B126" s="89"/>
      <c r="C126" s="182" t="s">
        <v>1034</v>
      </c>
      <c r="D126" s="119" t="s">
        <v>945</v>
      </c>
      <c r="E126" s="92">
        <v>2</v>
      </c>
      <c r="F126" s="125">
        <v>336.19</v>
      </c>
      <c r="G126" s="125">
        <f t="shared" si="25"/>
        <v>672.38</v>
      </c>
      <c r="H126" s="164">
        <v>8</v>
      </c>
      <c r="I126" s="165">
        <f t="shared" si="27"/>
        <v>0.1</v>
      </c>
      <c r="J126" s="126">
        <f t="shared" si="26"/>
        <v>67.238</v>
      </c>
      <c r="K126" s="144"/>
      <c r="L126" s="145"/>
    </row>
    <row r="127" spans="2:12" ht="30" x14ac:dyDescent="0.25">
      <c r="B127" s="89"/>
      <c r="C127" s="182" t="s">
        <v>1490</v>
      </c>
      <c r="D127" s="119" t="s">
        <v>950</v>
      </c>
      <c r="E127" s="92">
        <v>1</v>
      </c>
      <c r="F127" s="125">
        <v>125.91</v>
      </c>
      <c r="G127" s="125">
        <f t="shared" si="25"/>
        <v>125.91</v>
      </c>
      <c r="H127" s="164">
        <v>8</v>
      </c>
      <c r="I127" s="165">
        <f t="shared" si="27"/>
        <v>0.1</v>
      </c>
      <c r="J127" s="126">
        <f t="shared" si="26"/>
        <v>12.591000000000001</v>
      </c>
      <c r="K127" s="144"/>
      <c r="L127" s="145"/>
    </row>
    <row r="128" spans="2:12" ht="30" x14ac:dyDescent="0.25">
      <c r="B128" s="89"/>
      <c r="C128" s="183" t="s">
        <v>845</v>
      </c>
      <c r="D128" s="174" t="s">
        <v>1526</v>
      </c>
      <c r="E128" s="164">
        <v>2</v>
      </c>
      <c r="F128" s="204">
        <v>125.9</v>
      </c>
      <c r="G128" s="204">
        <f t="shared" si="25"/>
        <v>251.8</v>
      </c>
      <c r="H128" s="164">
        <v>8</v>
      </c>
      <c r="I128" s="165">
        <f t="shared" si="27"/>
        <v>0.1</v>
      </c>
      <c r="J128" s="191">
        <f t="shared" si="26"/>
        <v>25.180000000000003</v>
      </c>
      <c r="K128" s="144"/>
      <c r="L128" s="145"/>
    </row>
    <row r="129" spans="2:12" ht="30" x14ac:dyDescent="0.25">
      <c r="B129" s="89"/>
      <c r="C129" s="187" t="s">
        <v>1000</v>
      </c>
      <c r="D129" s="174" t="s">
        <v>1528</v>
      </c>
      <c r="E129" s="164">
        <v>2</v>
      </c>
      <c r="F129" s="204">
        <v>15.44</v>
      </c>
      <c r="G129" s="204">
        <f t="shared" si="25"/>
        <v>30.88</v>
      </c>
      <c r="H129" s="164">
        <v>8</v>
      </c>
      <c r="I129" s="165">
        <f t="shared" si="27"/>
        <v>0.1</v>
      </c>
      <c r="J129" s="191">
        <f t="shared" si="26"/>
        <v>3.0880000000000001</v>
      </c>
      <c r="K129" s="144"/>
      <c r="L129" s="145"/>
    </row>
    <row r="130" spans="2:12" x14ac:dyDescent="0.25">
      <c r="B130" s="89"/>
      <c r="C130" s="182" t="s">
        <v>937</v>
      </c>
      <c r="D130" s="119" t="s">
        <v>945</v>
      </c>
      <c r="E130" s="92">
        <v>2</v>
      </c>
      <c r="F130" s="125">
        <v>22.19</v>
      </c>
      <c r="G130" s="125">
        <f>E130*F130</f>
        <v>44.38</v>
      </c>
      <c r="H130" s="168">
        <v>8</v>
      </c>
      <c r="I130" s="165">
        <f t="shared" si="27"/>
        <v>0.1</v>
      </c>
      <c r="J130" s="126">
        <f t="shared" si="26"/>
        <v>4.4380000000000006</v>
      </c>
      <c r="K130" s="144"/>
      <c r="L130" s="145"/>
    </row>
    <row r="131" spans="2:12" ht="30" x14ac:dyDescent="0.25">
      <c r="B131" s="89"/>
      <c r="C131" s="183" t="s">
        <v>1001</v>
      </c>
      <c r="D131" s="174" t="s">
        <v>978</v>
      </c>
      <c r="E131" s="164">
        <v>2</v>
      </c>
      <c r="F131" s="204">
        <v>56.32</v>
      </c>
      <c r="G131" s="204">
        <f t="shared" si="25"/>
        <v>112.64</v>
      </c>
      <c r="H131" s="164">
        <v>8</v>
      </c>
      <c r="I131" s="165">
        <f t="shared" si="27"/>
        <v>0.1</v>
      </c>
      <c r="J131" s="191">
        <f t="shared" si="26"/>
        <v>11.264000000000001</v>
      </c>
      <c r="K131" s="144"/>
      <c r="L131" s="145"/>
    </row>
    <row r="132" spans="2:12" ht="45" x14ac:dyDescent="0.25">
      <c r="B132" s="89"/>
      <c r="C132" s="182" t="s">
        <v>930</v>
      </c>
      <c r="D132" s="119" t="s">
        <v>950</v>
      </c>
      <c r="E132" s="92">
        <v>2</v>
      </c>
      <c r="F132" s="125">
        <v>56.46</v>
      </c>
      <c r="G132" s="125">
        <f t="shared" si="25"/>
        <v>112.92</v>
      </c>
      <c r="H132" s="164">
        <v>8</v>
      </c>
      <c r="I132" s="165">
        <f t="shared" si="27"/>
        <v>0.1</v>
      </c>
      <c r="J132" s="126">
        <f t="shared" si="26"/>
        <v>11.292000000000002</v>
      </c>
      <c r="K132" s="144"/>
      <c r="L132" s="145"/>
    </row>
    <row r="133" spans="2:12" ht="45" x14ac:dyDescent="0.25">
      <c r="B133" s="89"/>
      <c r="C133" s="182" t="s">
        <v>931</v>
      </c>
      <c r="D133" s="119" t="s">
        <v>950</v>
      </c>
      <c r="E133" s="92">
        <v>2</v>
      </c>
      <c r="F133" s="125">
        <v>56.46</v>
      </c>
      <c r="G133" s="125">
        <f t="shared" si="25"/>
        <v>112.92</v>
      </c>
      <c r="H133" s="168">
        <v>8</v>
      </c>
      <c r="I133" s="165">
        <f t="shared" si="27"/>
        <v>0.1</v>
      </c>
      <c r="J133" s="126">
        <f t="shared" si="26"/>
        <v>11.292000000000002</v>
      </c>
      <c r="K133" s="144"/>
      <c r="L133" s="145"/>
    </row>
    <row r="134" spans="2:12" ht="30" x14ac:dyDescent="0.25">
      <c r="B134" s="89"/>
      <c r="C134" s="183" t="s">
        <v>979</v>
      </c>
      <c r="D134" s="119" t="s">
        <v>950</v>
      </c>
      <c r="E134" s="164">
        <v>2</v>
      </c>
      <c r="F134" s="204">
        <v>305.23</v>
      </c>
      <c r="G134" s="204">
        <f t="shared" si="25"/>
        <v>610.46</v>
      </c>
      <c r="H134" s="164">
        <v>8</v>
      </c>
      <c r="I134" s="165">
        <f t="shared" si="27"/>
        <v>0.1</v>
      </c>
      <c r="J134" s="191">
        <f t="shared" si="26"/>
        <v>61.046000000000006</v>
      </c>
      <c r="K134" s="144"/>
      <c r="L134" s="145"/>
    </row>
    <row r="135" spans="2:12" ht="30" x14ac:dyDescent="0.25">
      <c r="B135" s="89"/>
      <c r="C135" s="182" t="s">
        <v>964</v>
      </c>
      <c r="D135" s="119" t="s">
        <v>945</v>
      </c>
      <c r="E135" s="92">
        <v>1</v>
      </c>
      <c r="F135" s="125">
        <v>217.95</v>
      </c>
      <c r="G135" s="125">
        <f>E135*F135</f>
        <v>217.95</v>
      </c>
      <c r="H135" s="164">
        <v>8</v>
      </c>
      <c r="I135" s="165">
        <f t="shared" si="27"/>
        <v>0.1</v>
      </c>
      <c r="J135" s="126">
        <f t="shared" si="26"/>
        <v>21.795000000000002</v>
      </c>
      <c r="K135" s="144"/>
      <c r="L135" s="145"/>
    </row>
    <row r="136" spans="2:12" ht="30" x14ac:dyDescent="0.25">
      <c r="B136" s="89"/>
      <c r="C136" s="183" t="s">
        <v>856</v>
      </c>
      <c r="D136" s="119" t="s">
        <v>945</v>
      </c>
      <c r="E136" s="164">
        <v>2</v>
      </c>
      <c r="F136" s="204">
        <v>41.9</v>
      </c>
      <c r="G136" s="204">
        <f t="shared" si="25"/>
        <v>83.8</v>
      </c>
      <c r="H136" s="164">
        <v>8</v>
      </c>
      <c r="I136" s="165">
        <f t="shared" si="27"/>
        <v>0.1</v>
      </c>
      <c r="J136" s="191">
        <f t="shared" si="26"/>
        <v>8.3800000000000008</v>
      </c>
      <c r="K136" s="144"/>
      <c r="L136" s="145"/>
    </row>
    <row r="137" spans="2:12" x14ac:dyDescent="0.25">
      <c r="B137" s="89"/>
      <c r="C137" s="183" t="s">
        <v>980</v>
      </c>
      <c r="D137" s="119" t="s">
        <v>950</v>
      </c>
      <c r="E137" s="164">
        <v>2</v>
      </c>
      <c r="F137" s="204">
        <v>103.6</v>
      </c>
      <c r="G137" s="204">
        <f t="shared" si="25"/>
        <v>207.2</v>
      </c>
      <c r="H137" s="168">
        <v>8</v>
      </c>
      <c r="I137" s="165">
        <f t="shared" si="27"/>
        <v>0.1</v>
      </c>
      <c r="J137" s="191">
        <f t="shared" si="26"/>
        <v>20.72</v>
      </c>
      <c r="K137" s="144"/>
      <c r="L137" s="145"/>
    </row>
    <row r="138" spans="2:12" ht="30" x14ac:dyDescent="0.25">
      <c r="B138" s="89"/>
      <c r="C138" s="183" t="s">
        <v>857</v>
      </c>
      <c r="D138" s="119" t="s">
        <v>945</v>
      </c>
      <c r="E138" s="164">
        <v>2</v>
      </c>
      <c r="F138" s="204">
        <v>276.57</v>
      </c>
      <c r="G138" s="204">
        <f t="shared" si="25"/>
        <v>553.14</v>
      </c>
      <c r="H138" s="164">
        <v>8</v>
      </c>
      <c r="I138" s="165">
        <f t="shared" si="27"/>
        <v>0.1</v>
      </c>
      <c r="J138" s="191">
        <f t="shared" si="26"/>
        <v>55.314</v>
      </c>
      <c r="K138" s="144"/>
      <c r="L138" s="145"/>
    </row>
    <row r="139" spans="2:12" ht="30" x14ac:dyDescent="0.25">
      <c r="B139" s="89"/>
      <c r="C139" s="183" t="s">
        <v>982</v>
      </c>
      <c r="D139" s="119" t="s">
        <v>950</v>
      </c>
      <c r="E139" s="164">
        <v>2</v>
      </c>
      <c r="F139" s="204">
        <v>101.37</v>
      </c>
      <c r="G139" s="204">
        <f t="shared" si="25"/>
        <v>202.74</v>
      </c>
      <c r="H139" s="164">
        <v>8</v>
      </c>
      <c r="I139" s="165">
        <f t="shared" si="27"/>
        <v>0.1</v>
      </c>
      <c r="J139" s="191">
        <f t="shared" si="26"/>
        <v>20.274000000000001</v>
      </c>
      <c r="K139" s="144"/>
      <c r="L139" s="145"/>
    </row>
    <row r="140" spans="2:12" x14ac:dyDescent="0.25">
      <c r="B140" s="89"/>
      <c r="C140" s="182" t="s">
        <v>934</v>
      </c>
      <c r="D140" s="119" t="s">
        <v>945</v>
      </c>
      <c r="E140" s="92">
        <v>2</v>
      </c>
      <c r="F140" s="125">
        <v>13.23</v>
      </c>
      <c r="G140" s="125">
        <f t="shared" si="25"/>
        <v>26.46</v>
      </c>
      <c r="H140" s="168">
        <v>8</v>
      </c>
      <c r="I140" s="165">
        <f t="shared" si="27"/>
        <v>0.1</v>
      </c>
      <c r="J140" s="126">
        <f t="shared" si="26"/>
        <v>2.6460000000000004</v>
      </c>
      <c r="K140" s="144"/>
      <c r="L140" s="145"/>
    </row>
    <row r="141" spans="2:12" x14ac:dyDescent="0.25">
      <c r="B141" s="89"/>
      <c r="C141" s="182" t="s">
        <v>984</v>
      </c>
      <c r="D141" s="119" t="s">
        <v>950</v>
      </c>
      <c r="E141" s="92">
        <v>2</v>
      </c>
      <c r="F141" s="125">
        <v>36.25</v>
      </c>
      <c r="G141" s="125">
        <f t="shared" si="25"/>
        <v>72.5</v>
      </c>
      <c r="H141" s="164">
        <v>8</v>
      </c>
      <c r="I141" s="165">
        <f t="shared" si="27"/>
        <v>0.1</v>
      </c>
      <c r="J141" s="126">
        <f t="shared" si="26"/>
        <v>7.25</v>
      </c>
      <c r="K141" s="144"/>
      <c r="L141" s="145"/>
    </row>
    <row r="142" spans="2:12" ht="30" x14ac:dyDescent="0.25">
      <c r="B142" s="89"/>
      <c r="C142" s="183" t="s">
        <v>983</v>
      </c>
      <c r="D142" s="119" t="s">
        <v>950</v>
      </c>
      <c r="E142" s="164">
        <v>2</v>
      </c>
      <c r="F142" s="204">
        <v>807.28</v>
      </c>
      <c r="G142" s="204">
        <f>E142*F142</f>
        <v>1614.56</v>
      </c>
      <c r="H142" s="164">
        <v>8</v>
      </c>
      <c r="I142" s="165">
        <f t="shared" si="27"/>
        <v>0.1</v>
      </c>
      <c r="J142" s="191">
        <f t="shared" si="26"/>
        <v>161.45600000000002</v>
      </c>
      <c r="K142" s="144"/>
      <c r="L142" s="145"/>
    </row>
    <row r="143" spans="2:12" ht="30" x14ac:dyDescent="0.25">
      <c r="B143" s="89"/>
      <c r="C143" s="183" t="s">
        <v>858</v>
      </c>
      <c r="D143" s="119" t="s">
        <v>945</v>
      </c>
      <c r="E143" s="164">
        <v>2</v>
      </c>
      <c r="F143" s="204">
        <v>297.52999999999997</v>
      </c>
      <c r="G143" s="204">
        <f>E143*F143</f>
        <v>595.05999999999995</v>
      </c>
      <c r="H143" s="164">
        <v>8</v>
      </c>
      <c r="I143" s="165">
        <f t="shared" si="27"/>
        <v>0.1</v>
      </c>
      <c r="J143" s="191">
        <f t="shared" si="26"/>
        <v>59.506</v>
      </c>
      <c r="K143" s="144"/>
      <c r="L143" s="145"/>
    </row>
    <row r="144" spans="2:12" ht="30" x14ac:dyDescent="0.25">
      <c r="B144" s="89"/>
      <c r="C144" s="183" t="s">
        <v>985</v>
      </c>
      <c r="D144" s="119" t="s">
        <v>1509</v>
      </c>
      <c r="E144" s="164">
        <v>2</v>
      </c>
      <c r="F144" s="204">
        <v>11.5</v>
      </c>
      <c r="G144" s="204">
        <f>E144*F144</f>
        <v>23</v>
      </c>
      <c r="H144" s="168">
        <v>8</v>
      </c>
      <c r="I144" s="165">
        <f t="shared" si="27"/>
        <v>0.1</v>
      </c>
      <c r="J144" s="191">
        <f t="shared" si="26"/>
        <v>2.3000000000000003</v>
      </c>
      <c r="K144" s="144"/>
      <c r="L144" s="145"/>
    </row>
    <row r="145" spans="2:12" ht="30" x14ac:dyDescent="0.25">
      <c r="B145" s="89"/>
      <c r="C145" s="182" t="s">
        <v>846</v>
      </c>
      <c r="D145" s="119" t="s">
        <v>967</v>
      </c>
      <c r="E145" s="164">
        <v>2</v>
      </c>
      <c r="F145" s="204">
        <v>13.9</v>
      </c>
      <c r="G145" s="204">
        <f t="shared" si="25"/>
        <v>27.8</v>
      </c>
      <c r="H145" s="164">
        <v>8</v>
      </c>
      <c r="I145" s="165">
        <f t="shared" si="27"/>
        <v>0.1</v>
      </c>
      <c r="J145" s="191">
        <f t="shared" si="26"/>
        <v>2.7800000000000002</v>
      </c>
      <c r="K145" s="144"/>
      <c r="L145" s="145"/>
    </row>
    <row r="146" spans="2:12" x14ac:dyDescent="0.25">
      <c r="B146" s="89"/>
      <c r="C146" s="182" t="s">
        <v>847</v>
      </c>
      <c r="D146" s="119" t="s">
        <v>945</v>
      </c>
      <c r="E146" s="164">
        <v>2</v>
      </c>
      <c r="F146" s="204">
        <v>19.690000000000001</v>
      </c>
      <c r="G146" s="204">
        <f t="shared" si="25"/>
        <v>39.380000000000003</v>
      </c>
      <c r="H146" s="164">
        <v>8</v>
      </c>
      <c r="I146" s="165">
        <f t="shared" si="27"/>
        <v>0.1</v>
      </c>
      <c r="J146" s="191">
        <f t="shared" si="26"/>
        <v>3.9380000000000006</v>
      </c>
      <c r="K146" s="144"/>
      <c r="L146" s="145"/>
    </row>
    <row r="147" spans="2:12" ht="30" x14ac:dyDescent="0.25">
      <c r="B147" s="89"/>
      <c r="C147" s="182" t="s">
        <v>1491</v>
      </c>
      <c r="D147" s="119" t="s">
        <v>950</v>
      </c>
      <c r="E147" s="164">
        <v>1</v>
      </c>
      <c r="F147" s="204">
        <v>125.91</v>
      </c>
      <c r="G147" s="204">
        <f t="shared" si="25"/>
        <v>125.91</v>
      </c>
      <c r="H147" s="164">
        <v>8</v>
      </c>
      <c r="I147" s="165">
        <f t="shared" si="27"/>
        <v>0.1</v>
      </c>
      <c r="J147" s="191">
        <f t="shared" si="26"/>
        <v>12.591000000000001</v>
      </c>
      <c r="K147" s="144"/>
      <c r="L147" s="145"/>
    </row>
    <row r="148" spans="2:12" ht="30" x14ac:dyDescent="0.25">
      <c r="B148" s="89"/>
      <c r="C148" s="183" t="s">
        <v>1451</v>
      </c>
      <c r="D148" s="119" t="s">
        <v>950</v>
      </c>
      <c r="E148" s="164">
        <v>1</v>
      </c>
      <c r="F148" s="204">
        <v>499.7</v>
      </c>
      <c r="G148" s="204">
        <f t="shared" si="25"/>
        <v>499.7</v>
      </c>
      <c r="H148" s="164">
        <v>8</v>
      </c>
      <c r="I148" s="165">
        <f t="shared" si="27"/>
        <v>0.1</v>
      </c>
      <c r="J148" s="191">
        <f t="shared" si="26"/>
        <v>49.97</v>
      </c>
      <c r="K148" s="144"/>
      <c r="L148" s="145"/>
    </row>
    <row r="149" spans="2:12" ht="30" x14ac:dyDescent="0.25">
      <c r="B149" s="89"/>
      <c r="C149" s="183" t="s">
        <v>988</v>
      </c>
      <c r="D149" s="119" t="s">
        <v>950</v>
      </c>
      <c r="E149" s="164">
        <v>1</v>
      </c>
      <c r="F149" s="204">
        <v>864.17</v>
      </c>
      <c r="G149" s="204">
        <f t="shared" si="25"/>
        <v>864.17</v>
      </c>
      <c r="H149" s="168">
        <v>8</v>
      </c>
      <c r="I149" s="165">
        <f t="shared" si="27"/>
        <v>0.1</v>
      </c>
      <c r="J149" s="191">
        <f t="shared" si="26"/>
        <v>86.417000000000002</v>
      </c>
      <c r="K149" s="144"/>
      <c r="L149" s="145"/>
    </row>
    <row r="150" spans="2:12" x14ac:dyDescent="0.25">
      <c r="B150" s="89"/>
      <c r="C150" s="183" t="s">
        <v>987</v>
      </c>
      <c r="D150" s="174" t="s">
        <v>1529</v>
      </c>
      <c r="E150" s="164">
        <v>2</v>
      </c>
      <c r="F150" s="204">
        <v>171.23</v>
      </c>
      <c r="G150" s="204">
        <f t="shared" si="25"/>
        <v>342.46</v>
      </c>
      <c r="H150" s="164">
        <v>8</v>
      </c>
      <c r="I150" s="165">
        <f t="shared" si="27"/>
        <v>0.1</v>
      </c>
      <c r="J150" s="191">
        <f t="shared" si="26"/>
        <v>34.246000000000002</v>
      </c>
      <c r="K150" s="144"/>
      <c r="L150" s="145"/>
    </row>
    <row r="151" spans="2:12" x14ac:dyDescent="0.25">
      <c r="B151" s="89"/>
      <c r="C151" s="183" t="s">
        <v>859</v>
      </c>
      <c r="D151" s="174" t="s">
        <v>1530</v>
      </c>
      <c r="E151" s="164">
        <v>2</v>
      </c>
      <c r="F151" s="204">
        <v>28.34</v>
      </c>
      <c r="G151" s="204">
        <f t="shared" si="25"/>
        <v>56.68</v>
      </c>
      <c r="H151" s="164">
        <v>8</v>
      </c>
      <c r="I151" s="165">
        <f t="shared" si="27"/>
        <v>0.1</v>
      </c>
      <c r="J151" s="191">
        <f t="shared" si="26"/>
        <v>5.6680000000000001</v>
      </c>
      <c r="K151" s="144"/>
      <c r="L151" s="145"/>
    </row>
    <row r="152" spans="2:12" ht="30" x14ac:dyDescent="0.25">
      <c r="B152" s="89"/>
      <c r="C152" s="183" t="s">
        <v>989</v>
      </c>
      <c r="D152" s="119" t="s">
        <v>945</v>
      </c>
      <c r="E152" s="164">
        <v>2</v>
      </c>
      <c r="F152" s="204">
        <v>18.95</v>
      </c>
      <c r="G152" s="204">
        <f t="shared" si="25"/>
        <v>37.9</v>
      </c>
      <c r="H152" s="164">
        <v>8</v>
      </c>
      <c r="I152" s="165">
        <f t="shared" si="27"/>
        <v>0.1</v>
      </c>
      <c r="J152" s="191">
        <f t="shared" si="26"/>
        <v>3.79</v>
      </c>
      <c r="K152" s="144"/>
      <c r="L152" s="145"/>
    </row>
    <row r="153" spans="2:12" ht="30" x14ac:dyDescent="0.25">
      <c r="B153" s="89"/>
      <c r="C153" s="183" t="s">
        <v>990</v>
      </c>
      <c r="D153" s="174" t="s">
        <v>1554</v>
      </c>
      <c r="E153" s="164">
        <v>2</v>
      </c>
      <c r="F153" s="204">
        <v>567.65</v>
      </c>
      <c r="G153" s="204">
        <f t="shared" si="25"/>
        <v>1135.3</v>
      </c>
      <c r="H153" s="168">
        <v>8</v>
      </c>
      <c r="I153" s="165">
        <f t="shared" si="27"/>
        <v>0.1</v>
      </c>
      <c r="J153" s="191">
        <f t="shared" si="26"/>
        <v>113.53</v>
      </c>
      <c r="K153" s="144"/>
      <c r="L153" s="145"/>
    </row>
    <row r="154" spans="2:12" ht="30" x14ac:dyDescent="0.25">
      <c r="B154" s="89"/>
      <c r="C154" s="183" t="s">
        <v>991</v>
      </c>
      <c r="D154" s="174" t="s">
        <v>1510</v>
      </c>
      <c r="E154" s="164">
        <v>2</v>
      </c>
      <c r="F154" s="204">
        <v>30</v>
      </c>
      <c r="G154" s="204">
        <f>E154*F154</f>
        <v>60</v>
      </c>
      <c r="H154" s="164">
        <v>8</v>
      </c>
      <c r="I154" s="165">
        <f t="shared" si="27"/>
        <v>0.1</v>
      </c>
      <c r="J154" s="191">
        <f>G154*I154</f>
        <v>6</v>
      </c>
      <c r="K154" s="144"/>
      <c r="L154" s="145"/>
    </row>
    <row r="155" spans="2:12" ht="30" x14ac:dyDescent="0.25">
      <c r="B155" s="89"/>
      <c r="C155" s="182" t="s">
        <v>1492</v>
      </c>
      <c r="D155" s="174" t="s">
        <v>1542</v>
      </c>
      <c r="E155" s="164">
        <v>2</v>
      </c>
      <c r="F155" s="125">
        <v>9.77</v>
      </c>
      <c r="G155" s="204">
        <f t="shared" ref="G155:G157" si="32">E155*F155</f>
        <v>19.54</v>
      </c>
      <c r="H155" s="164">
        <v>8</v>
      </c>
      <c r="I155" s="165">
        <f t="shared" si="27"/>
        <v>0.1</v>
      </c>
      <c r="J155" s="191">
        <f t="shared" ref="J155:J157" si="33">G155*I155</f>
        <v>1.954</v>
      </c>
      <c r="K155" s="144"/>
      <c r="L155" s="145"/>
    </row>
    <row r="156" spans="2:12" ht="30" x14ac:dyDescent="0.25">
      <c r="B156" s="89"/>
      <c r="C156" s="186" t="s">
        <v>968</v>
      </c>
      <c r="D156" s="120" t="s">
        <v>1543</v>
      </c>
      <c r="E156" s="117">
        <v>2</v>
      </c>
      <c r="F156" s="207">
        <v>33.130000000000003</v>
      </c>
      <c r="G156" s="207">
        <f t="shared" si="32"/>
        <v>66.260000000000005</v>
      </c>
      <c r="H156" s="164">
        <v>8</v>
      </c>
      <c r="I156" s="165">
        <f t="shared" si="27"/>
        <v>0.1</v>
      </c>
      <c r="J156" s="129">
        <f t="shared" si="33"/>
        <v>6.6260000000000012</v>
      </c>
      <c r="K156" s="144"/>
      <c r="L156" s="145"/>
    </row>
    <row r="157" spans="2:12" ht="30" x14ac:dyDescent="0.25">
      <c r="B157" s="89"/>
      <c r="C157" s="182" t="s">
        <v>992</v>
      </c>
      <c r="D157" s="174" t="s">
        <v>1531</v>
      </c>
      <c r="E157" s="164">
        <v>2</v>
      </c>
      <c r="F157" s="125">
        <v>799.92</v>
      </c>
      <c r="G157" s="204">
        <f t="shared" si="32"/>
        <v>1599.84</v>
      </c>
      <c r="H157" s="164">
        <v>8</v>
      </c>
      <c r="I157" s="165">
        <f t="shared" si="27"/>
        <v>0.1</v>
      </c>
      <c r="J157" s="191">
        <f t="shared" si="33"/>
        <v>159.98400000000001</v>
      </c>
      <c r="K157" s="144"/>
      <c r="L157" s="145"/>
    </row>
    <row r="158" spans="2:12" ht="15.75" thickBot="1" x14ac:dyDescent="0.3">
      <c r="B158" s="89"/>
      <c r="C158" s="184" t="s">
        <v>860</v>
      </c>
      <c r="D158" s="120" t="s">
        <v>950</v>
      </c>
      <c r="E158" s="166">
        <v>1</v>
      </c>
      <c r="F158" s="205">
        <v>2005.02</v>
      </c>
      <c r="G158" s="205">
        <f t="shared" si="25"/>
        <v>2005.02</v>
      </c>
      <c r="H158" s="166">
        <v>8</v>
      </c>
      <c r="I158" s="165">
        <f>(1-0.2)/H158</f>
        <v>0.1</v>
      </c>
      <c r="J158" s="192">
        <f t="shared" si="26"/>
        <v>200.50200000000001</v>
      </c>
      <c r="K158" s="144"/>
      <c r="L158" s="145"/>
    </row>
    <row r="159" spans="2:12" ht="30.75" thickBot="1" x14ac:dyDescent="0.3">
      <c r="B159" s="89"/>
      <c r="C159" s="180" t="s">
        <v>861</v>
      </c>
      <c r="D159" s="159"/>
      <c r="E159" s="160"/>
      <c r="F159" s="202"/>
      <c r="G159" s="202"/>
      <c r="H159" s="160"/>
      <c r="I159" s="160"/>
      <c r="J159" s="196"/>
      <c r="K159" s="144"/>
      <c r="L159" s="145"/>
    </row>
    <row r="160" spans="2:12" ht="30" x14ac:dyDescent="0.25">
      <c r="B160" s="89"/>
      <c r="C160" s="185" t="s">
        <v>1442</v>
      </c>
      <c r="D160" s="176" t="s">
        <v>1518</v>
      </c>
      <c r="E160" s="168">
        <v>3</v>
      </c>
      <c r="F160" s="206">
        <v>370.33</v>
      </c>
      <c r="G160" s="206">
        <f t="shared" ref="G160:G204" si="34">E160*F160</f>
        <v>1110.99</v>
      </c>
      <c r="H160" s="164">
        <v>8</v>
      </c>
      <c r="I160" s="169">
        <f>(1-0.2)/H160</f>
        <v>0.1</v>
      </c>
      <c r="J160" s="197">
        <f t="shared" ref="J160:J204" si="35">G160*I160</f>
        <v>111.099</v>
      </c>
      <c r="K160" s="144"/>
      <c r="L160" s="145"/>
    </row>
    <row r="161" spans="2:12" x14ac:dyDescent="0.25">
      <c r="B161" s="89"/>
      <c r="C161" s="183" t="s">
        <v>971</v>
      </c>
      <c r="D161" s="174" t="s">
        <v>945</v>
      </c>
      <c r="E161" s="164">
        <v>3</v>
      </c>
      <c r="F161" s="204">
        <v>23.25</v>
      </c>
      <c r="G161" s="204">
        <f t="shared" si="34"/>
        <v>69.75</v>
      </c>
      <c r="H161" s="168">
        <v>8</v>
      </c>
      <c r="I161" s="169">
        <f>(1-0.2)/H161</f>
        <v>0.1</v>
      </c>
      <c r="J161" s="191">
        <f t="shared" si="35"/>
        <v>6.9750000000000005</v>
      </c>
      <c r="K161" s="144"/>
      <c r="L161" s="145"/>
    </row>
    <row r="162" spans="2:12" ht="30" x14ac:dyDescent="0.25">
      <c r="B162" s="89"/>
      <c r="C162" s="183" t="s">
        <v>920</v>
      </c>
      <c r="D162" s="174" t="s">
        <v>1427</v>
      </c>
      <c r="E162" s="164">
        <v>3</v>
      </c>
      <c r="F162" s="204">
        <v>46</v>
      </c>
      <c r="G162" s="204">
        <f t="shared" si="34"/>
        <v>138</v>
      </c>
      <c r="H162" s="164">
        <v>8</v>
      </c>
      <c r="I162" s="169">
        <f t="shared" ref="I162:I223" si="36">(1-0.2)/H162</f>
        <v>0.1</v>
      </c>
      <c r="J162" s="191">
        <f t="shared" si="35"/>
        <v>13.8</v>
      </c>
      <c r="K162" s="144"/>
      <c r="L162" s="145"/>
    </row>
    <row r="163" spans="2:12" ht="30" x14ac:dyDescent="0.25">
      <c r="B163" s="89"/>
      <c r="C163" s="183" t="s">
        <v>942</v>
      </c>
      <c r="D163" s="174" t="s">
        <v>1506</v>
      </c>
      <c r="E163" s="164">
        <v>3</v>
      </c>
      <c r="F163" s="204">
        <v>59.25</v>
      </c>
      <c r="G163" s="204">
        <f t="shared" si="34"/>
        <v>177.75</v>
      </c>
      <c r="H163" s="164">
        <v>8</v>
      </c>
      <c r="I163" s="169">
        <f t="shared" si="36"/>
        <v>0.1</v>
      </c>
      <c r="J163" s="191">
        <f t="shared" si="35"/>
        <v>17.775000000000002</v>
      </c>
      <c r="K163" s="144"/>
      <c r="L163" s="145"/>
    </row>
    <row r="164" spans="2:12" ht="30" x14ac:dyDescent="0.25">
      <c r="B164" s="89"/>
      <c r="C164" s="183" t="s">
        <v>943</v>
      </c>
      <c r="D164" s="119" t="s">
        <v>950</v>
      </c>
      <c r="E164" s="164">
        <v>3</v>
      </c>
      <c r="F164" s="204">
        <v>246.55</v>
      </c>
      <c r="G164" s="204">
        <f t="shared" si="34"/>
        <v>739.65000000000009</v>
      </c>
      <c r="H164" s="164">
        <v>8</v>
      </c>
      <c r="I164" s="169">
        <f t="shared" si="36"/>
        <v>0.1</v>
      </c>
      <c r="J164" s="191">
        <f t="shared" si="35"/>
        <v>73.965000000000018</v>
      </c>
      <c r="K164" s="144"/>
      <c r="L164" s="145"/>
    </row>
    <row r="165" spans="2:12" ht="30" x14ac:dyDescent="0.25">
      <c r="B165" s="89"/>
      <c r="C165" s="183" t="s">
        <v>944</v>
      </c>
      <c r="D165" s="174" t="s">
        <v>945</v>
      </c>
      <c r="E165" s="164">
        <v>3</v>
      </c>
      <c r="F165" s="204">
        <v>34.26</v>
      </c>
      <c r="G165" s="204">
        <f t="shared" si="34"/>
        <v>102.78</v>
      </c>
      <c r="H165" s="166">
        <v>8</v>
      </c>
      <c r="I165" s="169">
        <f t="shared" si="36"/>
        <v>0.1</v>
      </c>
      <c r="J165" s="191">
        <f t="shared" si="35"/>
        <v>10.278</v>
      </c>
      <c r="K165" s="144"/>
      <c r="L165" s="145"/>
    </row>
    <row r="166" spans="2:12" ht="45" x14ac:dyDescent="0.25">
      <c r="B166" s="89"/>
      <c r="C166" s="183" t="s">
        <v>923</v>
      </c>
      <c r="D166" s="174" t="s">
        <v>1521</v>
      </c>
      <c r="E166" s="164">
        <v>3</v>
      </c>
      <c r="F166" s="204">
        <v>75.13</v>
      </c>
      <c r="G166" s="204">
        <f t="shared" si="34"/>
        <v>225.39</v>
      </c>
      <c r="H166" s="164">
        <v>8</v>
      </c>
      <c r="I166" s="169">
        <f t="shared" si="36"/>
        <v>0.1</v>
      </c>
      <c r="J166" s="191">
        <f t="shared" si="35"/>
        <v>22.539000000000001</v>
      </c>
      <c r="K166" s="144"/>
      <c r="L166" s="145"/>
    </row>
    <row r="167" spans="2:12" ht="30" x14ac:dyDescent="0.25">
      <c r="B167" s="89"/>
      <c r="C167" s="183" t="s">
        <v>924</v>
      </c>
      <c r="D167" s="174" t="s">
        <v>1519</v>
      </c>
      <c r="E167" s="164">
        <v>3</v>
      </c>
      <c r="F167" s="204">
        <v>89.49</v>
      </c>
      <c r="G167" s="204">
        <f t="shared" si="34"/>
        <v>268.46999999999997</v>
      </c>
      <c r="H167" s="168">
        <v>8</v>
      </c>
      <c r="I167" s="169">
        <f t="shared" si="36"/>
        <v>0.1</v>
      </c>
      <c r="J167" s="191">
        <f t="shared" si="35"/>
        <v>26.846999999999998</v>
      </c>
      <c r="K167" s="144"/>
      <c r="L167" s="145"/>
    </row>
    <row r="168" spans="2:12" ht="45" x14ac:dyDescent="0.25">
      <c r="B168" s="89"/>
      <c r="C168" s="182" t="s">
        <v>947</v>
      </c>
      <c r="D168" s="174" t="s">
        <v>1428</v>
      </c>
      <c r="E168" s="164">
        <v>3</v>
      </c>
      <c r="F168" s="125">
        <v>296.51</v>
      </c>
      <c r="G168" s="125">
        <f t="shared" si="34"/>
        <v>889.53</v>
      </c>
      <c r="H168" s="164">
        <v>8</v>
      </c>
      <c r="I168" s="169">
        <f t="shared" si="36"/>
        <v>0.1</v>
      </c>
      <c r="J168" s="126">
        <f t="shared" si="35"/>
        <v>88.953000000000003</v>
      </c>
      <c r="K168" s="144"/>
      <c r="L168" s="145"/>
    </row>
    <row r="169" spans="2:12" ht="30" x14ac:dyDescent="0.25">
      <c r="B169" s="89"/>
      <c r="C169" s="183" t="s">
        <v>997</v>
      </c>
      <c r="D169" s="174" t="s">
        <v>950</v>
      </c>
      <c r="E169" s="164">
        <v>2</v>
      </c>
      <c r="F169" s="204">
        <v>3068.94</v>
      </c>
      <c r="G169" s="204">
        <f>E169*F169</f>
        <v>6137.88</v>
      </c>
      <c r="H169" s="164">
        <v>8</v>
      </c>
      <c r="I169" s="169">
        <f>(1-0.2)/H169</f>
        <v>0.1</v>
      </c>
      <c r="J169" s="191">
        <f>G169*I169</f>
        <v>613.78800000000001</v>
      </c>
      <c r="K169" s="144"/>
      <c r="L169" s="145"/>
    </row>
    <row r="170" spans="2:12" ht="30" x14ac:dyDescent="0.25">
      <c r="B170" s="89"/>
      <c r="C170" s="183" t="s">
        <v>994</v>
      </c>
      <c r="D170" s="174" t="s">
        <v>1532</v>
      </c>
      <c r="E170" s="164">
        <v>2</v>
      </c>
      <c r="F170" s="204">
        <v>1059.49</v>
      </c>
      <c r="G170" s="204">
        <f>E170*F170</f>
        <v>2118.98</v>
      </c>
      <c r="H170" s="164">
        <v>8</v>
      </c>
      <c r="I170" s="169">
        <f>(1-0.2)/H170</f>
        <v>0.1</v>
      </c>
      <c r="J170" s="191">
        <f>G170*I170</f>
        <v>211.89800000000002</v>
      </c>
      <c r="K170" s="144"/>
      <c r="L170" s="145"/>
    </row>
    <row r="171" spans="2:12" ht="45" x14ac:dyDescent="0.25">
      <c r="B171" s="89"/>
      <c r="C171" s="183" t="s">
        <v>1503</v>
      </c>
      <c r="D171" s="174" t="s">
        <v>1550</v>
      </c>
      <c r="E171" s="164">
        <v>3</v>
      </c>
      <c r="F171" s="204">
        <v>105.24</v>
      </c>
      <c r="G171" s="204">
        <f>E171*F171</f>
        <v>315.71999999999997</v>
      </c>
      <c r="H171" s="168">
        <v>8</v>
      </c>
      <c r="I171" s="169">
        <f>(1-0.2)/H171</f>
        <v>0.1</v>
      </c>
      <c r="J171" s="191">
        <f>G171*I171</f>
        <v>31.571999999999999</v>
      </c>
      <c r="K171" s="144"/>
      <c r="L171" s="145"/>
    </row>
    <row r="172" spans="2:12" ht="30" x14ac:dyDescent="0.25">
      <c r="B172" s="89"/>
      <c r="C172" s="183" t="s">
        <v>1444</v>
      </c>
      <c r="D172" s="174" t="s">
        <v>945</v>
      </c>
      <c r="E172" s="164">
        <v>3</v>
      </c>
      <c r="F172" s="204">
        <v>186.64</v>
      </c>
      <c r="G172" s="204">
        <f>E172*F172</f>
        <v>559.91999999999996</v>
      </c>
      <c r="H172" s="164">
        <v>8</v>
      </c>
      <c r="I172" s="169">
        <f>(1-0.2)/H172</f>
        <v>0.1</v>
      </c>
      <c r="J172" s="191">
        <f>G172*I172</f>
        <v>55.991999999999997</v>
      </c>
      <c r="K172" s="144"/>
      <c r="L172" s="145"/>
    </row>
    <row r="173" spans="2:12" x14ac:dyDescent="0.25">
      <c r="B173" s="89"/>
      <c r="C173" s="183" t="s">
        <v>1443</v>
      </c>
      <c r="D173" s="174" t="s">
        <v>945</v>
      </c>
      <c r="E173" s="164">
        <v>2</v>
      </c>
      <c r="F173" s="204">
        <v>161.87</v>
      </c>
      <c r="G173" s="204">
        <f>E173*F173</f>
        <v>323.74</v>
      </c>
      <c r="H173" s="166">
        <v>8</v>
      </c>
      <c r="I173" s="169">
        <f>(1-0.2)/H173</f>
        <v>0.1</v>
      </c>
      <c r="J173" s="191">
        <f>G173*I173</f>
        <v>32.374000000000002</v>
      </c>
      <c r="K173" s="144"/>
      <c r="L173" s="145"/>
    </row>
    <row r="174" spans="2:12" ht="30" x14ac:dyDescent="0.25">
      <c r="B174" s="89"/>
      <c r="C174" s="183" t="s">
        <v>925</v>
      </c>
      <c r="D174" s="119" t="s">
        <v>950</v>
      </c>
      <c r="E174" s="164">
        <v>3</v>
      </c>
      <c r="F174" s="204">
        <v>10.46</v>
      </c>
      <c r="G174" s="204">
        <f t="shared" si="34"/>
        <v>31.380000000000003</v>
      </c>
      <c r="H174" s="164">
        <v>8</v>
      </c>
      <c r="I174" s="169">
        <f t="shared" si="36"/>
        <v>0.1</v>
      </c>
      <c r="J174" s="191">
        <f t="shared" si="35"/>
        <v>3.1380000000000003</v>
      </c>
      <c r="K174" s="144"/>
      <c r="L174" s="145"/>
    </row>
    <row r="175" spans="2:12" ht="30" x14ac:dyDescent="0.25">
      <c r="B175" s="89"/>
      <c r="C175" s="183" t="s">
        <v>926</v>
      </c>
      <c r="D175" s="119" t="s">
        <v>950</v>
      </c>
      <c r="E175" s="164">
        <v>3</v>
      </c>
      <c r="F175" s="204">
        <v>9.11</v>
      </c>
      <c r="G175" s="204">
        <f t="shared" si="34"/>
        <v>27.33</v>
      </c>
      <c r="H175" s="164">
        <v>8</v>
      </c>
      <c r="I175" s="169">
        <f t="shared" si="36"/>
        <v>0.1</v>
      </c>
      <c r="J175" s="191">
        <f t="shared" si="35"/>
        <v>2.7330000000000001</v>
      </c>
      <c r="K175" s="144"/>
      <c r="L175" s="145"/>
    </row>
    <row r="176" spans="2:12" x14ac:dyDescent="0.25">
      <c r="B176" s="89"/>
      <c r="C176" s="183" t="s">
        <v>927</v>
      </c>
      <c r="D176" s="119" t="s">
        <v>948</v>
      </c>
      <c r="E176" s="164">
        <v>3</v>
      </c>
      <c r="F176" s="204">
        <v>11.16</v>
      </c>
      <c r="G176" s="204">
        <f t="shared" si="34"/>
        <v>33.480000000000004</v>
      </c>
      <c r="H176" s="166">
        <v>8</v>
      </c>
      <c r="I176" s="169">
        <f t="shared" si="36"/>
        <v>0.1</v>
      </c>
      <c r="J176" s="191">
        <f t="shared" si="35"/>
        <v>3.3480000000000008</v>
      </c>
      <c r="K176" s="144"/>
      <c r="L176" s="145"/>
    </row>
    <row r="177" spans="2:12" ht="30" x14ac:dyDescent="0.25">
      <c r="B177" s="89"/>
      <c r="C177" s="183" t="s">
        <v>928</v>
      </c>
      <c r="D177" s="119" t="s">
        <v>950</v>
      </c>
      <c r="E177" s="164">
        <v>3</v>
      </c>
      <c r="F177" s="204">
        <v>7</v>
      </c>
      <c r="G177" s="204">
        <f t="shared" si="34"/>
        <v>21</v>
      </c>
      <c r="H177" s="164">
        <v>8</v>
      </c>
      <c r="I177" s="169">
        <f t="shared" si="36"/>
        <v>0.1</v>
      </c>
      <c r="J177" s="191">
        <f t="shared" si="35"/>
        <v>2.1</v>
      </c>
      <c r="K177" s="144"/>
      <c r="L177" s="145"/>
    </row>
    <row r="178" spans="2:12" ht="30" x14ac:dyDescent="0.25">
      <c r="B178" s="89"/>
      <c r="C178" s="183" t="s">
        <v>953</v>
      </c>
      <c r="D178" s="119" t="s">
        <v>950</v>
      </c>
      <c r="E178" s="164">
        <v>2</v>
      </c>
      <c r="F178" s="204">
        <v>767.55</v>
      </c>
      <c r="G178" s="204">
        <f t="shared" si="34"/>
        <v>1535.1</v>
      </c>
      <c r="H178" s="168">
        <v>8</v>
      </c>
      <c r="I178" s="169">
        <f t="shared" si="36"/>
        <v>0.1</v>
      </c>
      <c r="J178" s="191">
        <f t="shared" si="35"/>
        <v>153.51</v>
      </c>
      <c r="K178" s="144"/>
      <c r="L178" s="145"/>
    </row>
    <row r="179" spans="2:12" ht="30" x14ac:dyDescent="0.25">
      <c r="B179" s="89"/>
      <c r="C179" s="183" t="s">
        <v>949</v>
      </c>
      <c r="D179" s="119" t="s">
        <v>950</v>
      </c>
      <c r="E179" s="164">
        <v>3</v>
      </c>
      <c r="F179" s="204">
        <v>360.55</v>
      </c>
      <c r="G179" s="204">
        <f t="shared" si="34"/>
        <v>1081.6500000000001</v>
      </c>
      <c r="H179" s="164">
        <v>8</v>
      </c>
      <c r="I179" s="169">
        <f t="shared" si="36"/>
        <v>0.1</v>
      </c>
      <c r="J179" s="191">
        <f t="shared" si="35"/>
        <v>108.16500000000002</v>
      </c>
      <c r="K179" s="144"/>
      <c r="L179" s="145"/>
    </row>
    <row r="180" spans="2:12" ht="30" x14ac:dyDescent="0.25">
      <c r="B180" s="89"/>
      <c r="C180" s="183" t="s">
        <v>954</v>
      </c>
      <c r="D180" s="119" t="s">
        <v>950</v>
      </c>
      <c r="E180" s="164">
        <v>1</v>
      </c>
      <c r="F180" s="204">
        <v>731.34</v>
      </c>
      <c r="G180" s="204">
        <f t="shared" si="34"/>
        <v>731.34</v>
      </c>
      <c r="H180" s="164">
        <v>8</v>
      </c>
      <c r="I180" s="169">
        <f t="shared" si="36"/>
        <v>0.1</v>
      </c>
      <c r="J180" s="191">
        <f t="shared" si="35"/>
        <v>73.134</v>
      </c>
      <c r="K180" s="144"/>
      <c r="L180" s="145"/>
    </row>
    <row r="181" spans="2:12" ht="30" x14ac:dyDescent="0.25">
      <c r="B181" s="89"/>
      <c r="C181" s="183" t="s">
        <v>844</v>
      </c>
      <c r="D181" s="174" t="s">
        <v>1430</v>
      </c>
      <c r="E181" s="164">
        <v>3</v>
      </c>
      <c r="F181" s="204">
        <v>19.760000000000002</v>
      </c>
      <c r="G181" s="204">
        <f t="shared" si="34"/>
        <v>59.28</v>
      </c>
      <c r="H181" s="164">
        <v>8</v>
      </c>
      <c r="I181" s="169">
        <f t="shared" si="36"/>
        <v>0.1</v>
      </c>
      <c r="J181" s="191">
        <f t="shared" si="35"/>
        <v>5.9280000000000008</v>
      </c>
      <c r="K181" s="144"/>
      <c r="L181" s="145"/>
    </row>
    <row r="182" spans="2:12" x14ac:dyDescent="0.25">
      <c r="B182" s="89"/>
      <c r="C182" s="183" t="s">
        <v>956</v>
      </c>
      <c r="D182" s="174" t="s">
        <v>957</v>
      </c>
      <c r="E182" s="164">
        <v>3</v>
      </c>
      <c r="F182" s="204">
        <v>20</v>
      </c>
      <c r="G182" s="204">
        <f t="shared" si="34"/>
        <v>60</v>
      </c>
      <c r="H182" s="166">
        <v>8</v>
      </c>
      <c r="I182" s="169">
        <f t="shared" si="36"/>
        <v>0.1</v>
      </c>
      <c r="J182" s="191">
        <f t="shared" si="35"/>
        <v>6</v>
      </c>
      <c r="K182" s="144"/>
      <c r="L182" s="145"/>
    </row>
    <row r="183" spans="2:12" ht="45" x14ac:dyDescent="0.25">
      <c r="B183" s="89"/>
      <c r="C183" s="182" t="s">
        <v>960</v>
      </c>
      <c r="D183" s="119" t="s">
        <v>945</v>
      </c>
      <c r="E183" s="164">
        <v>2</v>
      </c>
      <c r="F183" s="204">
        <v>856.72</v>
      </c>
      <c r="G183" s="204">
        <f>E183*F183</f>
        <v>1713.44</v>
      </c>
      <c r="H183" s="164">
        <v>8</v>
      </c>
      <c r="I183" s="169">
        <f>(1-0.2)/H183</f>
        <v>0.1</v>
      </c>
      <c r="J183" s="191">
        <f>G183*I183</f>
        <v>171.34400000000002</v>
      </c>
      <c r="K183" s="144"/>
      <c r="L183" s="145"/>
    </row>
    <row r="184" spans="2:12" ht="45" x14ac:dyDescent="0.25">
      <c r="B184" s="89"/>
      <c r="C184" s="182" t="s">
        <v>1034</v>
      </c>
      <c r="D184" s="119" t="s">
        <v>945</v>
      </c>
      <c r="E184" s="164">
        <v>1</v>
      </c>
      <c r="F184" s="125">
        <v>336.19</v>
      </c>
      <c r="G184" s="204">
        <f>E184*F184</f>
        <v>336.19</v>
      </c>
      <c r="H184" s="164">
        <v>8</v>
      </c>
      <c r="I184" s="169">
        <f>(1-0.2)/H184</f>
        <v>0.1</v>
      </c>
      <c r="J184" s="191">
        <f>G184*I184</f>
        <v>33.619</v>
      </c>
      <c r="K184" s="144"/>
      <c r="L184" s="145"/>
    </row>
    <row r="185" spans="2:12" ht="45" x14ac:dyDescent="0.25">
      <c r="B185" s="89"/>
      <c r="C185" s="183" t="s">
        <v>1502</v>
      </c>
      <c r="D185" s="174" t="s">
        <v>950</v>
      </c>
      <c r="E185" s="164">
        <v>2</v>
      </c>
      <c r="F185" s="204">
        <v>171.4</v>
      </c>
      <c r="G185" s="204">
        <f t="shared" si="34"/>
        <v>342.8</v>
      </c>
      <c r="H185" s="164">
        <v>8</v>
      </c>
      <c r="I185" s="169">
        <f t="shared" si="36"/>
        <v>0.1</v>
      </c>
      <c r="J185" s="191">
        <f t="shared" si="35"/>
        <v>34.28</v>
      </c>
      <c r="K185" s="144"/>
      <c r="L185" s="145"/>
    </row>
    <row r="186" spans="2:12" x14ac:dyDescent="0.25">
      <c r="B186" s="89"/>
      <c r="C186" s="182" t="s">
        <v>937</v>
      </c>
      <c r="D186" s="119" t="s">
        <v>945</v>
      </c>
      <c r="E186" s="164">
        <v>3</v>
      </c>
      <c r="F186" s="204">
        <v>22.19</v>
      </c>
      <c r="G186" s="204">
        <f t="shared" si="34"/>
        <v>66.570000000000007</v>
      </c>
      <c r="H186" s="168">
        <v>8</v>
      </c>
      <c r="I186" s="169">
        <f t="shared" si="36"/>
        <v>0.1</v>
      </c>
      <c r="J186" s="191">
        <f t="shared" si="35"/>
        <v>6.6570000000000009</v>
      </c>
      <c r="K186" s="144"/>
      <c r="L186" s="145"/>
    </row>
    <row r="187" spans="2:12" x14ac:dyDescent="0.25">
      <c r="B187" s="89"/>
      <c r="C187" s="182" t="s">
        <v>936</v>
      </c>
      <c r="D187" s="119" t="s">
        <v>945</v>
      </c>
      <c r="E187" s="164">
        <v>3</v>
      </c>
      <c r="F187" s="204">
        <v>52.89</v>
      </c>
      <c r="G187" s="204">
        <f t="shared" si="34"/>
        <v>158.67000000000002</v>
      </c>
      <c r="H187" s="164">
        <v>8</v>
      </c>
      <c r="I187" s="169">
        <f t="shared" si="36"/>
        <v>0.1</v>
      </c>
      <c r="J187" s="191">
        <f t="shared" si="35"/>
        <v>15.867000000000003</v>
      </c>
      <c r="K187" s="144"/>
      <c r="L187" s="145"/>
    </row>
    <row r="188" spans="2:12" ht="30" x14ac:dyDescent="0.25">
      <c r="B188" s="89"/>
      <c r="C188" s="183" t="s">
        <v>845</v>
      </c>
      <c r="D188" s="174" t="s">
        <v>1526</v>
      </c>
      <c r="E188" s="164">
        <v>3</v>
      </c>
      <c r="F188" s="204">
        <v>125.9</v>
      </c>
      <c r="G188" s="204">
        <f t="shared" si="34"/>
        <v>377.70000000000005</v>
      </c>
      <c r="H188" s="164">
        <v>8</v>
      </c>
      <c r="I188" s="169">
        <f t="shared" si="36"/>
        <v>0.1</v>
      </c>
      <c r="J188" s="191">
        <f t="shared" si="35"/>
        <v>37.770000000000003</v>
      </c>
      <c r="K188" s="144"/>
      <c r="L188" s="145"/>
    </row>
    <row r="189" spans="2:12" ht="30" x14ac:dyDescent="0.25">
      <c r="B189" s="89"/>
      <c r="C189" s="183" t="s">
        <v>1001</v>
      </c>
      <c r="D189" s="174" t="s">
        <v>978</v>
      </c>
      <c r="E189" s="164">
        <v>3</v>
      </c>
      <c r="F189" s="204">
        <v>56.32</v>
      </c>
      <c r="G189" s="204">
        <f t="shared" si="34"/>
        <v>168.96</v>
      </c>
      <c r="H189" s="164">
        <v>8</v>
      </c>
      <c r="I189" s="169">
        <f t="shared" si="36"/>
        <v>0.1</v>
      </c>
      <c r="J189" s="191">
        <f t="shared" si="35"/>
        <v>16.896000000000001</v>
      </c>
      <c r="K189" s="144"/>
      <c r="L189" s="145"/>
    </row>
    <row r="190" spans="2:12" ht="30" x14ac:dyDescent="0.25">
      <c r="B190" s="89"/>
      <c r="C190" s="183" t="s">
        <v>972</v>
      </c>
      <c r="D190" s="174" t="s">
        <v>945</v>
      </c>
      <c r="E190" s="164">
        <v>3</v>
      </c>
      <c r="F190" s="204">
        <v>37.57</v>
      </c>
      <c r="G190" s="204">
        <f t="shared" si="34"/>
        <v>112.71000000000001</v>
      </c>
      <c r="H190" s="166">
        <v>8</v>
      </c>
      <c r="I190" s="169">
        <f t="shared" si="36"/>
        <v>0.1</v>
      </c>
      <c r="J190" s="191">
        <f t="shared" si="35"/>
        <v>11.271000000000001</v>
      </c>
      <c r="K190" s="144"/>
      <c r="L190" s="145"/>
    </row>
    <row r="191" spans="2:12" ht="45" x14ac:dyDescent="0.25">
      <c r="B191" s="89"/>
      <c r="C191" s="182" t="s">
        <v>931</v>
      </c>
      <c r="D191" s="119" t="s">
        <v>950</v>
      </c>
      <c r="E191" s="164">
        <v>3</v>
      </c>
      <c r="F191" s="204">
        <v>56.46</v>
      </c>
      <c r="G191" s="204">
        <f t="shared" si="34"/>
        <v>169.38</v>
      </c>
      <c r="H191" s="164">
        <v>8</v>
      </c>
      <c r="I191" s="169">
        <f t="shared" si="36"/>
        <v>0.1</v>
      </c>
      <c r="J191" s="191">
        <f t="shared" si="35"/>
        <v>16.937999999999999</v>
      </c>
      <c r="K191" s="144"/>
      <c r="L191" s="145"/>
    </row>
    <row r="192" spans="2:12" ht="45" x14ac:dyDescent="0.25">
      <c r="B192" s="89"/>
      <c r="C192" s="182" t="s">
        <v>930</v>
      </c>
      <c r="D192" s="119" t="s">
        <v>950</v>
      </c>
      <c r="E192" s="164">
        <v>3</v>
      </c>
      <c r="F192" s="204">
        <v>56.46</v>
      </c>
      <c r="G192" s="204">
        <f t="shared" si="34"/>
        <v>169.38</v>
      </c>
      <c r="H192" s="168">
        <v>8</v>
      </c>
      <c r="I192" s="169">
        <f t="shared" si="36"/>
        <v>0.1</v>
      </c>
      <c r="J192" s="191">
        <f t="shared" si="35"/>
        <v>16.937999999999999</v>
      </c>
      <c r="K192" s="144"/>
      <c r="L192" s="145"/>
    </row>
    <row r="193" spans="2:12" ht="30" x14ac:dyDescent="0.25">
      <c r="B193" s="89"/>
      <c r="C193" s="182" t="s">
        <v>964</v>
      </c>
      <c r="D193" s="119" t="s">
        <v>945</v>
      </c>
      <c r="E193" s="164">
        <v>2</v>
      </c>
      <c r="F193" s="125">
        <v>217.95</v>
      </c>
      <c r="G193" s="204">
        <f t="shared" si="34"/>
        <v>435.9</v>
      </c>
      <c r="H193" s="164">
        <v>8</v>
      </c>
      <c r="I193" s="169">
        <f t="shared" si="36"/>
        <v>0.1</v>
      </c>
      <c r="J193" s="191">
        <f t="shared" si="35"/>
        <v>43.59</v>
      </c>
      <c r="K193" s="144"/>
      <c r="L193" s="145"/>
    </row>
    <row r="194" spans="2:12" x14ac:dyDescent="0.25">
      <c r="B194" s="89"/>
      <c r="C194" s="182" t="s">
        <v>1505</v>
      </c>
      <c r="D194" s="119" t="s">
        <v>945</v>
      </c>
      <c r="E194" s="92">
        <v>1</v>
      </c>
      <c r="F194" s="125">
        <v>13.23</v>
      </c>
      <c r="G194" s="125">
        <f>E194*F194</f>
        <v>13.23</v>
      </c>
      <c r="H194" s="164">
        <v>8</v>
      </c>
      <c r="I194" s="169">
        <f>(1-0.2)/H194</f>
        <v>0.1</v>
      </c>
      <c r="J194" s="126">
        <f>G194*I194</f>
        <v>1.3230000000000002</v>
      </c>
      <c r="K194" s="144"/>
      <c r="L194" s="145"/>
    </row>
    <row r="195" spans="2:12" x14ac:dyDescent="0.25">
      <c r="B195" s="89"/>
      <c r="C195" s="182" t="s">
        <v>965</v>
      </c>
      <c r="D195" s="119" t="s">
        <v>950</v>
      </c>
      <c r="E195" s="164">
        <v>3</v>
      </c>
      <c r="F195" s="125">
        <v>95.8</v>
      </c>
      <c r="G195" s="204">
        <f t="shared" si="34"/>
        <v>287.39999999999998</v>
      </c>
      <c r="H195" s="164">
        <v>8</v>
      </c>
      <c r="I195" s="169">
        <f t="shared" si="36"/>
        <v>0.1</v>
      </c>
      <c r="J195" s="191">
        <f t="shared" si="35"/>
        <v>28.74</v>
      </c>
      <c r="K195" s="144"/>
      <c r="L195" s="145"/>
    </row>
    <row r="196" spans="2:12" ht="45" x14ac:dyDescent="0.25">
      <c r="B196" s="89"/>
      <c r="C196" s="182" t="s">
        <v>966</v>
      </c>
      <c r="D196" s="119" t="s">
        <v>945</v>
      </c>
      <c r="E196" s="164">
        <v>3</v>
      </c>
      <c r="F196" s="204">
        <v>73.52</v>
      </c>
      <c r="G196" s="204">
        <f t="shared" si="34"/>
        <v>220.56</v>
      </c>
      <c r="H196" s="164">
        <v>8</v>
      </c>
      <c r="I196" s="169">
        <f t="shared" si="36"/>
        <v>0.1</v>
      </c>
      <c r="J196" s="191">
        <f t="shared" si="35"/>
        <v>22.056000000000001</v>
      </c>
      <c r="K196" s="144"/>
      <c r="L196" s="145"/>
    </row>
    <row r="197" spans="2:12" ht="30" x14ac:dyDescent="0.25">
      <c r="B197" s="89"/>
      <c r="C197" s="182" t="s">
        <v>959</v>
      </c>
      <c r="D197" s="119" t="s">
        <v>950</v>
      </c>
      <c r="E197" s="164">
        <v>2</v>
      </c>
      <c r="F197" s="204">
        <v>831.3</v>
      </c>
      <c r="G197" s="204">
        <f>E197*F197</f>
        <v>1662.6</v>
      </c>
      <c r="H197" s="164">
        <v>8</v>
      </c>
      <c r="I197" s="169">
        <f>(1-0.2)/H197</f>
        <v>0.1</v>
      </c>
      <c r="J197" s="191">
        <f>G197*I197</f>
        <v>166.26</v>
      </c>
      <c r="K197" s="144"/>
      <c r="L197" s="145"/>
    </row>
    <row r="198" spans="2:12" ht="30" x14ac:dyDescent="0.25">
      <c r="B198" s="89"/>
      <c r="C198" s="182" t="s">
        <v>846</v>
      </c>
      <c r="D198" s="119" t="s">
        <v>967</v>
      </c>
      <c r="E198" s="164">
        <v>3</v>
      </c>
      <c r="F198" s="204">
        <v>13.9</v>
      </c>
      <c r="G198" s="204">
        <f t="shared" si="34"/>
        <v>41.7</v>
      </c>
      <c r="H198" s="166">
        <v>8</v>
      </c>
      <c r="I198" s="169">
        <f t="shared" si="36"/>
        <v>0.1</v>
      </c>
      <c r="J198" s="191">
        <f t="shared" si="35"/>
        <v>4.1700000000000008</v>
      </c>
      <c r="K198" s="144"/>
      <c r="L198" s="145"/>
    </row>
    <row r="199" spans="2:12" x14ac:dyDescent="0.25">
      <c r="B199" s="89"/>
      <c r="C199" s="182" t="s">
        <v>847</v>
      </c>
      <c r="D199" s="119" t="s">
        <v>945</v>
      </c>
      <c r="E199" s="164">
        <v>3</v>
      </c>
      <c r="F199" s="204">
        <v>19.690000000000001</v>
      </c>
      <c r="G199" s="204">
        <f t="shared" si="34"/>
        <v>59.070000000000007</v>
      </c>
      <c r="H199" s="164">
        <v>8</v>
      </c>
      <c r="I199" s="169">
        <f t="shared" si="36"/>
        <v>0.1</v>
      </c>
      <c r="J199" s="191">
        <f t="shared" si="35"/>
        <v>5.9070000000000009</v>
      </c>
      <c r="K199" s="144"/>
      <c r="L199" s="145"/>
    </row>
    <row r="200" spans="2:12" ht="30" x14ac:dyDescent="0.25">
      <c r="B200" s="89"/>
      <c r="C200" s="182" t="s">
        <v>1354</v>
      </c>
      <c r="D200" s="174" t="s">
        <v>1542</v>
      </c>
      <c r="E200" s="164">
        <v>3</v>
      </c>
      <c r="F200" s="125">
        <v>9.77</v>
      </c>
      <c r="G200" s="204">
        <f t="shared" si="34"/>
        <v>29.31</v>
      </c>
      <c r="H200" s="168">
        <v>8</v>
      </c>
      <c r="I200" s="169">
        <f t="shared" si="36"/>
        <v>0.1</v>
      </c>
      <c r="J200" s="191">
        <f t="shared" si="35"/>
        <v>2.931</v>
      </c>
      <c r="K200" s="144"/>
      <c r="L200" s="145"/>
    </row>
    <row r="201" spans="2:12" ht="30" x14ac:dyDescent="0.25">
      <c r="B201" s="89"/>
      <c r="C201" s="183" t="s">
        <v>999</v>
      </c>
      <c r="D201" s="174" t="s">
        <v>950</v>
      </c>
      <c r="E201" s="164">
        <v>3</v>
      </c>
      <c r="F201" s="204">
        <v>202.46</v>
      </c>
      <c r="G201" s="204">
        <f t="shared" si="34"/>
        <v>607.38</v>
      </c>
      <c r="H201" s="164">
        <v>8</v>
      </c>
      <c r="I201" s="169">
        <f t="shared" si="36"/>
        <v>0.1</v>
      </c>
      <c r="J201" s="191">
        <f t="shared" si="35"/>
        <v>60.738</v>
      </c>
      <c r="K201" s="144"/>
      <c r="L201" s="145"/>
    </row>
    <row r="202" spans="2:12" ht="30" x14ac:dyDescent="0.25">
      <c r="B202" s="89"/>
      <c r="C202" s="182" t="s">
        <v>1504</v>
      </c>
      <c r="D202" s="174" t="s">
        <v>1500</v>
      </c>
      <c r="E202" s="92">
        <v>1</v>
      </c>
      <c r="F202" s="125">
        <v>161.1</v>
      </c>
      <c r="G202" s="125">
        <f t="shared" si="34"/>
        <v>161.1</v>
      </c>
      <c r="H202" s="164">
        <v>8</v>
      </c>
      <c r="I202" s="165">
        <f t="shared" si="36"/>
        <v>0.1</v>
      </c>
      <c r="J202" s="126">
        <f t="shared" si="35"/>
        <v>16.11</v>
      </c>
      <c r="K202" s="144"/>
      <c r="L202" s="145"/>
    </row>
    <row r="203" spans="2:12" ht="30" x14ac:dyDescent="0.25">
      <c r="B203" s="89"/>
      <c r="C203" s="183" t="s">
        <v>995</v>
      </c>
      <c r="D203" s="174" t="s">
        <v>996</v>
      </c>
      <c r="E203" s="164">
        <v>2</v>
      </c>
      <c r="F203" s="204">
        <v>52</v>
      </c>
      <c r="G203" s="204">
        <f t="shared" si="34"/>
        <v>104</v>
      </c>
      <c r="H203" s="164">
        <v>8</v>
      </c>
      <c r="I203" s="169">
        <f t="shared" si="36"/>
        <v>0.1</v>
      </c>
      <c r="J203" s="191">
        <f t="shared" si="35"/>
        <v>10.4</v>
      </c>
      <c r="K203" s="144"/>
      <c r="L203" s="145"/>
    </row>
    <row r="204" spans="2:12" ht="45.75" thickBot="1" x14ac:dyDescent="0.3">
      <c r="B204" s="89"/>
      <c r="C204" s="184" t="s">
        <v>998</v>
      </c>
      <c r="D204" s="175" t="s">
        <v>1431</v>
      </c>
      <c r="E204" s="166">
        <v>2</v>
      </c>
      <c r="F204" s="205">
        <v>2650</v>
      </c>
      <c r="G204" s="205">
        <f t="shared" si="34"/>
        <v>5300</v>
      </c>
      <c r="H204" s="166">
        <v>8</v>
      </c>
      <c r="I204" s="169">
        <f t="shared" si="36"/>
        <v>0.1</v>
      </c>
      <c r="J204" s="192">
        <f t="shared" si="35"/>
        <v>530</v>
      </c>
      <c r="K204" s="144"/>
      <c r="L204" s="145"/>
    </row>
    <row r="205" spans="2:12" ht="15.75" thickBot="1" x14ac:dyDescent="0.3">
      <c r="B205" s="89"/>
      <c r="C205" s="180" t="s">
        <v>1025</v>
      </c>
      <c r="D205" s="159"/>
      <c r="E205" s="160"/>
      <c r="F205" s="202"/>
      <c r="G205" s="202"/>
      <c r="H205" s="160"/>
      <c r="I205" s="160"/>
      <c r="J205" s="196"/>
      <c r="K205" s="144"/>
      <c r="L205" s="145"/>
    </row>
    <row r="206" spans="2:12" x14ac:dyDescent="0.25">
      <c r="B206" s="89"/>
      <c r="C206" s="185" t="s">
        <v>1452</v>
      </c>
      <c r="D206" s="176" t="s">
        <v>1533</v>
      </c>
      <c r="E206" s="168">
        <v>2</v>
      </c>
      <c r="F206" s="206">
        <v>70.42</v>
      </c>
      <c r="G206" s="206">
        <f t="shared" ref="G206:G208" si="37">E206*F206</f>
        <v>140.84</v>
      </c>
      <c r="H206" s="168">
        <v>8</v>
      </c>
      <c r="I206" s="169">
        <f t="shared" si="36"/>
        <v>0.1</v>
      </c>
      <c r="J206" s="197">
        <f t="shared" ref="J206:J208" si="38">G206*I206</f>
        <v>14.084000000000001</v>
      </c>
      <c r="K206" s="144"/>
      <c r="L206" s="145"/>
    </row>
    <row r="207" spans="2:12" ht="30" x14ac:dyDescent="0.25">
      <c r="B207" s="89"/>
      <c r="C207" s="183" t="s">
        <v>1006</v>
      </c>
      <c r="D207" s="174" t="s">
        <v>1432</v>
      </c>
      <c r="E207" s="164">
        <v>2</v>
      </c>
      <c r="F207" s="204">
        <v>83.57</v>
      </c>
      <c r="G207" s="204">
        <f t="shared" si="37"/>
        <v>167.14</v>
      </c>
      <c r="H207" s="164">
        <v>8</v>
      </c>
      <c r="I207" s="169">
        <f t="shared" si="36"/>
        <v>0.1</v>
      </c>
      <c r="J207" s="191">
        <f t="shared" si="38"/>
        <v>16.713999999999999</v>
      </c>
      <c r="K207" s="144"/>
      <c r="L207" s="145"/>
    </row>
    <row r="208" spans="2:12" x14ac:dyDescent="0.25">
      <c r="B208" s="89"/>
      <c r="C208" s="183" t="s">
        <v>1007</v>
      </c>
      <c r="D208" s="174" t="s">
        <v>950</v>
      </c>
      <c r="E208" s="164">
        <v>2</v>
      </c>
      <c r="F208" s="204">
        <v>124.93</v>
      </c>
      <c r="G208" s="204">
        <f t="shared" si="37"/>
        <v>249.86</v>
      </c>
      <c r="H208" s="164">
        <v>8</v>
      </c>
      <c r="I208" s="169">
        <f t="shared" si="36"/>
        <v>0.1</v>
      </c>
      <c r="J208" s="191">
        <f t="shared" si="38"/>
        <v>24.986000000000004</v>
      </c>
      <c r="K208" s="144"/>
      <c r="L208" s="145"/>
    </row>
    <row r="209" spans="2:12" x14ac:dyDescent="0.25">
      <c r="B209" s="89"/>
      <c r="C209" s="183" t="s">
        <v>971</v>
      </c>
      <c r="D209" s="174" t="s">
        <v>945</v>
      </c>
      <c r="E209" s="164">
        <v>2</v>
      </c>
      <c r="F209" s="204">
        <v>23.25</v>
      </c>
      <c r="G209" s="204">
        <f t="shared" ref="G209:G242" si="39">E209*F209</f>
        <v>46.5</v>
      </c>
      <c r="H209" s="164">
        <v>8</v>
      </c>
      <c r="I209" s="169">
        <f t="shared" si="36"/>
        <v>0.1</v>
      </c>
      <c r="J209" s="191">
        <f t="shared" ref="J209:J242" si="40">G209*I209</f>
        <v>4.6500000000000004</v>
      </c>
      <c r="K209" s="144"/>
      <c r="L209" s="145"/>
    </row>
    <row r="210" spans="2:12" ht="30" x14ac:dyDescent="0.25">
      <c r="B210" s="89"/>
      <c r="C210" s="183" t="s">
        <v>920</v>
      </c>
      <c r="D210" s="174" t="s">
        <v>1427</v>
      </c>
      <c r="E210" s="164">
        <v>2</v>
      </c>
      <c r="F210" s="204">
        <v>46</v>
      </c>
      <c r="G210" s="204">
        <f t="shared" si="39"/>
        <v>92</v>
      </c>
      <c r="H210" s="168">
        <v>8</v>
      </c>
      <c r="I210" s="169">
        <f t="shared" si="36"/>
        <v>0.1</v>
      </c>
      <c r="J210" s="191">
        <f t="shared" si="40"/>
        <v>9.2000000000000011</v>
      </c>
      <c r="K210" s="144"/>
      <c r="L210" s="145"/>
    </row>
    <row r="211" spans="2:12" ht="30" x14ac:dyDescent="0.25">
      <c r="B211" s="89"/>
      <c r="C211" s="183" t="s">
        <v>942</v>
      </c>
      <c r="D211" s="174" t="s">
        <v>1506</v>
      </c>
      <c r="E211" s="164">
        <v>2</v>
      </c>
      <c r="F211" s="204">
        <v>59.25</v>
      </c>
      <c r="G211" s="204">
        <f t="shared" si="39"/>
        <v>118.5</v>
      </c>
      <c r="H211" s="164">
        <v>8</v>
      </c>
      <c r="I211" s="169">
        <f t="shared" si="36"/>
        <v>0.1</v>
      </c>
      <c r="J211" s="191">
        <f t="shared" si="40"/>
        <v>11.850000000000001</v>
      </c>
      <c r="K211" s="144"/>
      <c r="L211" s="145"/>
    </row>
    <row r="212" spans="2:12" ht="30" x14ac:dyDescent="0.25">
      <c r="B212" s="89"/>
      <c r="C212" s="183" t="s">
        <v>944</v>
      </c>
      <c r="D212" s="174" t="s">
        <v>945</v>
      </c>
      <c r="E212" s="164">
        <v>2</v>
      </c>
      <c r="F212" s="204">
        <v>34.26</v>
      </c>
      <c r="G212" s="204">
        <f t="shared" si="39"/>
        <v>68.52</v>
      </c>
      <c r="H212" s="164">
        <v>8</v>
      </c>
      <c r="I212" s="169">
        <f t="shared" si="36"/>
        <v>0.1</v>
      </c>
      <c r="J212" s="191">
        <f t="shared" si="40"/>
        <v>6.8520000000000003</v>
      </c>
      <c r="K212" s="144"/>
      <c r="L212" s="145"/>
    </row>
    <row r="213" spans="2:12" ht="45" x14ac:dyDescent="0.25">
      <c r="B213" s="89"/>
      <c r="C213" s="183" t="s">
        <v>923</v>
      </c>
      <c r="D213" s="174" t="s">
        <v>1521</v>
      </c>
      <c r="E213" s="164">
        <v>2</v>
      </c>
      <c r="F213" s="204">
        <v>75.13</v>
      </c>
      <c r="G213" s="204">
        <f t="shared" si="39"/>
        <v>150.26</v>
      </c>
      <c r="H213" s="164">
        <v>8</v>
      </c>
      <c r="I213" s="169">
        <f t="shared" si="36"/>
        <v>0.1</v>
      </c>
      <c r="J213" s="191">
        <f t="shared" si="40"/>
        <v>15.026</v>
      </c>
      <c r="K213" s="144"/>
      <c r="L213" s="145"/>
    </row>
    <row r="214" spans="2:12" ht="30" x14ac:dyDescent="0.25">
      <c r="B214" s="89"/>
      <c r="C214" s="183" t="s">
        <v>924</v>
      </c>
      <c r="D214" s="174" t="s">
        <v>1519</v>
      </c>
      <c r="E214" s="164">
        <v>2</v>
      </c>
      <c r="F214" s="204">
        <v>89.49</v>
      </c>
      <c r="G214" s="204">
        <f t="shared" si="39"/>
        <v>178.98</v>
      </c>
      <c r="H214" s="168">
        <v>8</v>
      </c>
      <c r="I214" s="169">
        <f t="shared" si="36"/>
        <v>0.1</v>
      </c>
      <c r="J214" s="191">
        <f t="shared" si="40"/>
        <v>17.898</v>
      </c>
      <c r="K214" s="144"/>
      <c r="L214" s="145"/>
    </row>
    <row r="215" spans="2:12" ht="45" x14ac:dyDescent="0.25">
      <c r="B215" s="89"/>
      <c r="C215" s="182" t="s">
        <v>947</v>
      </c>
      <c r="D215" s="174" t="s">
        <v>1428</v>
      </c>
      <c r="E215" s="164">
        <v>2</v>
      </c>
      <c r="F215" s="125">
        <v>296.51</v>
      </c>
      <c r="G215" s="125">
        <f t="shared" si="39"/>
        <v>593.02</v>
      </c>
      <c r="H215" s="164">
        <v>8</v>
      </c>
      <c r="I215" s="169">
        <f t="shared" si="36"/>
        <v>0.1</v>
      </c>
      <c r="J215" s="126">
        <f t="shared" si="40"/>
        <v>59.302</v>
      </c>
      <c r="K215" s="144"/>
      <c r="L215" s="145"/>
    </row>
    <row r="216" spans="2:12" ht="30" x14ac:dyDescent="0.25">
      <c r="B216" s="89"/>
      <c r="C216" s="183" t="s">
        <v>955</v>
      </c>
      <c r="D216" s="119" t="s">
        <v>945</v>
      </c>
      <c r="E216" s="164">
        <v>2</v>
      </c>
      <c r="F216" s="204">
        <v>408.64</v>
      </c>
      <c r="G216" s="204">
        <f t="shared" si="39"/>
        <v>817.28</v>
      </c>
      <c r="H216" s="164">
        <v>8</v>
      </c>
      <c r="I216" s="169">
        <f t="shared" si="36"/>
        <v>0.1</v>
      </c>
      <c r="J216" s="191">
        <f t="shared" si="40"/>
        <v>81.728000000000009</v>
      </c>
      <c r="K216" s="144"/>
      <c r="L216" s="145"/>
    </row>
    <row r="217" spans="2:12" x14ac:dyDescent="0.25">
      <c r="B217" s="89"/>
      <c r="C217" s="183" t="s">
        <v>1458</v>
      </c>
      <c r="D217" s="119" t="s">
        <v>945</v>
      </c>
      <c r="E217" s="164">
        <v>1</v>
      </c>
      <c r="F217" s="204">
        <v>408.64</v>
      </c>
      <c r="G217" s="204">
        <f t="shared" ref="G217" si="41">E217*F217</f>
        <v>408.64</v>
      </c>
      <c r="H217" s="164">
        <v>8</v>
      </c>
      <c r="I217" s="169">
        <f t="shared" ref="I217" si="42">(1-0.2)/H217</f>
        <v>0.1</v>
      </c>
      <c r="J217" s="191">
        <f t="shared" ref="J217" si="43">G217*I217</f>
        <v>40.864000000000004</v>
      </c>
      <c r="K217" s="144"/>
      <c r="L217" s="145"/>
    </row>
    <row r="218" spans="2:12" ht="30" x14ac:dyDescent="0.25">
      <c r="B218" s="89"/>
      <c r="C218" s="183" t="s">
        <v>949</v>
      </c>
      <c r="D218" s="119" t="s">
        <v>950</v>
      </c>
      <c r="E218" s="164">
        <v>2</v>
      </c>
      <c r="F218" s="204">
        <v>360.55</v>
      </c>
      <c r="G218" s="204">
        <f t="shared" si="39"/>
        <v>721.1</v>
      </c>
      <c r="H218" s="164">
        <v>8</v>
      </c>
      <c r="I218" s="169">
        <f t="shared" si="36"/>
        <v>0.1</v>
      </c>
      <c r="J218" s="191">
        <f t="shared" si="40"/>
        <v>72.11</v>
      </c>
      <c r="K218" s="144"/>
      <c r="L218" s="145"/>
    </row>
    <row r="219" spans="2:12" ht="30" x14ac:dyDescent="0.25">
      <c r="B219" s="89"/>
      <c r="C219" s="183" t="s">
        <v>953</v>
      </c>
      <c r="D219" s="119" t="s">
        <v>950</v>
      </c>
      <c r="E219" s="164">
        <v>2</v>
      </c>
      <c r="F219" s="204">
        <v>767.55</v>
      </c>
      <c r="G219" s="204">
        <f>E219*F219</f>
        <v>1535.1</v>
      </c>
      <c r="H219" s="164">
        <v>8</v>
      </c>
      <c r="I219" s="169">
        <f t="shared" si="36"/>
        <v>0.1</v>
      </c>
      <c r="J219" s="191">
        <f>G219*I219</f>
        <v>153.51</v>
      </c>
      <c r="K219" s="144"/>
      <c r="L219" s="145"/>
    </row>
    <row r="220" spans="2:12" ht="30" x14ac:dyDescent="0.25">
      <c r="B220" s="89"/>
      <c r="C220" s="182" t="s">
        <v>855</v>
      </c>
      <c r="D220" s="174" t="s">
        <v>1429</v>
      </c>
      <c r="E220" s="92">
        <v>2</v>
      </c>
      <c r="F220" s="125">
        <v>38.14</v>
      </c>
      <c r="G220" s="204">
        <f>E220*F220</f>
        <v>76.28</v>
      </c>
      <c r="H220" s="164">
        <v>8</v>
      </c>
      <c r="I220" s="169">
        <f t="shared" si="36"/>
        <v>0.1</v>
      </c>
      <c r="J220" s="191">
        <f t="shared" ref="J220" si="44">G220*I220</f>
        <v>7.6280000000000001</v>
      </c>
      <c r="K220" s="144"/>
      <c r="L220" s="145"/>
    </row>
    <row r="221" spans="2:12" ht="30" x14ac:dyDescent="0.25">
      <c r="B221" s="89"/>
      <c r="C221" s="183" t="s">
        <v>844</v>
      </c>
      <c r="D221" s="174" t="s">
        <v>1430</v>
      </c>
      <c r="E221" s="164">
        <v>2</v>
      </c>
      <c r="F221" s="204">
        <v>19.760000000000002</v>
      </c>
      <c r="G221" s="208">
        <f t="shared" si="39"/>
        <v>39.520000000000003</v>
      </c>
      <c r="H221" s="164">
        <v>8</v>
      </c>
      <c r="I221" s="169">
        <f t="shared" si="36"/>
        <v>0.1</v>
      </c>
      <c r="J221" s="198">
        <f t="shared" si="40"/>
        <v>3.9520000000000004</v>
      </c>
      <c r="K221" s="144"/>
      <c r="L221" s="145"/>
    </row>
    <row r="222" spans="2:12" ht="30" x14ac:dyDescent="0.25">
      <c r="B222" s="89"/>
      <c r="C222" s="182" t="s">
        <v>959</v>
      </c>
      <c r="D222" s="119" t="s">
        <v>950</v>
      </c>
      <c r="E222" s="164">
        <v>2</v>
      </c>
      <c r="F222" s="204">
        <v>831.3</v>
      </c>
      <c r="G222" s="204">
        <f t="shared" si="39"/>
        <v>1662.6</v>
      </c>
      <c r="H222" s="164">
        <v>8</v>
      </c>
      <c r="I222" s="169">
        <f t="shared" si="36"/>
        <v>0.1</v>
      </c>
      <c r="J222" s="191">
        <f t="shared" si="40"/>
        <v>166.26</v>
      </c>
      <c r="K222" s="144"/>
      <c r="L222" s="145"/>
    </row>
    <row r="223" spans="2:12" ht="45" x14ac:dyDescent="0.25">
      <c r="B223" s="89"/>
      <c r="C223" s="182" t="s">
        <v>960</v>
      </c>
      <c r="D223" s="119" t="s">
        <v>945</v>
      </c>
      <c r="E223" s="164">
        <v>2</v>
      </c>
      <c r="F223" s="204">
        <v>856.72</v>
      </c>
      <c r="G223" s="204">
        <f t="shared" si="39"/>
        <v>1713.44</v>
      </c>
      <c r="H223" s="168">
        <v>8</v>
      </c>
      <c r="I223" s="169">
        <f t="shared" si="36"/>
        <v>0.1</v>
      </c>
      <c r="J223" s="191">
        <f t="shared" si="40"/>
        <v>171.34400000000002</v>
      </c>
      <c r="K223" s="144"/>
      <c r="L223" s="145"/>
    </row>
    <row r="224" spans="2:12" ht="45" x14ac:dyDescent="0.25">
      <c r="B224" s="89"/>
      <c r="C224" s="182" t="s">
        <v>1034</v>
      </c>
      <c r="D224" s="119" t="s">
        <v>945</v>
      </c>
      <c r="E224" s="164">
        <v>2</v>
      </c>
      <c r="F224" s="125">
        <v>336.19</v>
      </c>
      <c r="G224" s="204">
        <f t="shared" si="39"/>
        <v>672.38</v>
      </c>
      <c r="H224" s="164">
        <v>8</v>
      </c>
      <c r="I224" s="169">
        <f t="shared" ref="I224:I285" si="45">(1-0.2)/H224</f>
        <v>0.1</v>
      </c>
      <c r="J224" s="191">
        <f t="shared" si="40"/>
        <v>67.238</v>
      </c>
      <c r="K224" s="144"/>
      <c r="L224" s="145"/>
    </row>
    <row r="225" spans="2:12" ht="30" x14ac:dyDescent="0.25">
      <c r="B225" s="89"/>
      <c r="C225" s="183" t="s">
        <v>845</v>
      </c>
      <c r="D225" s="174" t="s">
        <v>1526</v>
      </c>
      <c r="E225" s="164">
        <v>2</v>
      </c>
      <c r="F225" s="204">
        <v>125.9</v>
      </c>
      <c r="G225" s="204">
        <f t="shared" si="39"/>
        <v>251.8</v>
      </c>
      <c r="H225" s="164">
        <v>8</v>
      </c>
      <c r="I225" s="169">
        <f t="shared" si="45"/>
        <v>0.1</v>
      </c>
      <c r="J225" s="191">
        <f t="shared" si="40"/>
        <v>25.180000000000003</v>
      </c>
      <c r="K225" s="144"/>
      <c r="L225" s="145"/>
    </row>
    <row r="226" spans="2:12" x14ac:dyDescent="0.25">
      <c r="B226" s="89"/>
      <c r="C226" s="182" t="s">
        <v>936</v>
      </c>
      <c r="D226" s="119" t="s">
        <v>945</v>
      </c>
      <c r="E226" s="164">
        <v>2</v>
      </c>
      <c r="F226" s="204">
        <v>52.89</v>
      </c>
      <c r="G226" s="204">
        <f t="shared" si="39"/>
        <v>105.78</v>
      </c>
      <c r="H226" s="168">
        <v>8</v>
      </c>
      <c r="I226" s="169">
        <f t="shared" si="45"/>
        <v>0.1</v>
      </c>
      <c r="J226" s="191">
        <f t="shared" si="40"/>
        <v>10.578000000000001</v>
      </c>
      <c r="K226" s="144"/>
      <c r="L226" s="145"/>
    </row>
    <row r="227" spans="2:12" ht="30" x14ac:dyDescent="0.25">
      <c r="B227" s="89"/>
      <c r="C227" s="183" t="s">
        <v>1001</v>
      </c>
      <c r="D227" s="174" t="s">
        <v>978</v>
      </c>
      <c r="E227" s="164">
        <v>2</v>
      </c>
      <c r="F227" s="204">
        <v>56.32</v>
      </c>
      <c r="G227" s="204">
        <f t="shared" si="39"/>
        <v>112.64</v>
      </c>
      <c r="H227" s="164">
        <v>8</v>
      </c>
      <c r="I227" s="169">
        <f t="shared" si="45"/>
        <v>0.1</v>
      </c>
      <c r="J227" s="191">
        <f t="shared" si="40"/>
        <v>11.264000000000001</v>
      </c>
      <c r="K227" s="144"/>
      <c r="L227" s="145"/>
    </row>
    <row r="228" spans="2:12" ht="45" x14ac:dyDescent="0.25">
      <c r="B228" s="89"/>
      <c r="C228" s="182" t="s">
        <v>931</v>
      </c>
      <c r="D228" s="119" t="s">
        <v>950</v>
      </c>
      <c r="E228" s="164">
        <v>2</v>
      </c>
      <c r="F228" s="204">
        <v>56.46</v>
      </c>
      <c r="G228" s="204">
        <f t="shared" si="39"/>
        <v>112.92</v>
      </c>
      <c r="H228" s="164">
        <v>8</v>
      </c>
      <c r="I228" s="169">
        <f t="shared" si="45"/>
        <v>0.1</v>
      </c>
      <c r="J228" s="191">
        <f t="shared" si="40"/>
        <v>11.292000000000002</v>
      </c>
      <c r="K228" s="144"/>
      <c r="L228" s="145"/>
    </row>
    <row r="229" spans="2:12" ht="45" x14ac:dyDescent="0.25">
      <c r="B229" s="89"/>
      <c r="C229" s="182" t="s">
        <v>930</v>
      </c>
      <c r="D229" s="119" t="s">
        <v>950</v>
      </c>
      <c r="E229" s="164">
        <v>2</v>
      </c>
      <c r="F229" s="204">
        <v>56.46</v>
      </c>
      <c r="G229" s="204">
        <f t="shared" si="39"/>
        <v>112.92</v>
      </c>
      <c r="H229" s="164">
        <v>8</v>
      </c>
      <c r="I229" s="169">
        <f t="shared" si="45"/>
        <v>0.1</v>
      </c>
      <c r="J229" s="191">
        <f t="shared" si="40"/>
        <v>11.292000000000002</v>
      </c>
      <c r="K229" s="144"/>
      <c r="L229" s="145"/>
    </row>
    <row r="230" spans="2:12" ht="30" x14ac:dyDescent="0.25">
      <c r="B230" s="89"/>
      <c r="C230" s="182" t="s">
        <v>964</v>
      </c>
      <c r="D230" s="119" t="s">
        <v>945</v>
      </c>
      <c r="E230" s="164">
        <v>2</v>
      </c>
      <c r="F230" s="125">
        <v>217.95</v>
      </c>
      <c r="G230" s="204">
        <f t="shared" si="39"/>
        <v>435.9</v>
      </c>
      <c r="H230" s="168">
        <v>8</v>
      </c>
      <c r="I230" s="169">
        <f t="shared" si="45"/>
        <v>0.1</v>
      </c>
      <c r="J230" s="191">
        <f t="shared" si="40"/>
        <v>43.59</v>
      </c>
      <c r="K230" s="144"/>
      <c r="L230" s="145"/>
    </row>
    <row r="231" spans="2:12" x14ac:dyDescent="0.25">
      <c r="B231" s="89"/>
      <c r="C231" s="182" t="s">
        <v>965</v>
      </c>
      <c r="D231" s="119" t="s">
        <v>950</v>
      </c>
      <c r="E231" s="164">
        <v>2</v>
      </c>
      <c r="F231" s="125">
        <v>95.8</v>
      </c>
      <c r="G231" s="204">
        <f t="shared" si="39"/>
        <v>191.6</v>
      </c>
      <c r="H231" s="164">
        <v>8</v>
      </c>
      <c r="I231" s="169">
        <f t="shared" si="45"/>
        <v>0.1</v>
      </c>
      <c r="J231" s="191">
        <f t="shared" si="40"/>
        <v>19.16</v>
      </c>
      <c r="K231" s="144"/>
      <c r="L231" s="145"/>
    </row>
    <row r="232" spans="2:12" ht="30" x14ac:dyDescent="0.25">
      <c r="B232" s="89"/>
      <c r="C232" s="183" t="s">
        <v>857</v>
      </c>
      <c r="D232" s="119" t="s">
        <v>945</v>
      </c>
      <c r="E232" s="164">
        <v>2</v>
      </c>
      <c r="F232" s="204">
        <v>276.57</v>
      </c>
      <c r="G232" s="204">
        <f t="shared" si="39"/>
        <v>553.14</v>
      </c>
      <c r="H232" s="164">
        <v>8</v>
      </c>
      <c r="I232" s="169">
        <f t="shared" si="45"/>
        <v>0.1</v>
      </c>
      <c r="J232" s="191">
        <f t="shared" si="40"/>
        <v>55.314</v>
      </c>
      <c r="K232" s="144"/>
      <c r="L232" s="145"/>
    </row>
    <row r="233" spans="2:12" x14ac:dyDescent="0.25">
      <c r="B233" s="89"/>
      <c r="C233" s="182" t="s">
        <v>934</v>
      </c>
      <c r="D233" s="119" t="s">
        <v>945</v>
      </c>
      <c r="E233" s="92">
        <v>2</v>
      </c>
      <c r="F233" s="125">
        <v>13.23</v>
      </c>
      <c r="G233" s="125">
        <f t="shared" si="39"/>
        <v>26.46</v>
      </c>
      <c r="H233" s="164">
        <v>8</v>
      </c>
      <c r="I233" s="169">
        <f t="shared" si="45"/>
        <v>0.1</v>
      </c>
      <c r="J233" s="126">
        <f t="shared" si="40"/>
        <v>2.6460000000000004</v>
      </c>
      <c r="K233" s="144"/>
      <c r="L233" s="145"/>
    </row>
    <row r="234" spans="2:12" ht="30" x14ac:dyDescent="0.25">
      <c r="B234" s="89"/>
      <c r="C234" s="183" t="s">
        <v>1003</v>
      </c>
      <c r="D234" s="119" t="s">
        <v>945</v>
      </c>
      <c r="E234" s="164">
        <v>2</v>
      </c>
      <c r="F234" s="204">
        <v>445.63</v>
      </c>
      <c r="G234" s="204">
        <f t="shared" si="39"/>
        <v>891.26</v>
      </c>
      <c r="H234" s="164">
        <v>8</v>
      </c>
      <c r="I234" s="169">
        <f t="shared" si="45"/>
        <v>0.1</v>
      </c>
      <c r="J234" s="191">
        <f t="shared" si="40"/>
        <v>89.126000000000005</v>
      </c>
      <c r="K234" s="144"/>
      <c r="L234" s="145"/>
    </row>
    <row r="235" spans="2:12" x14ac:dyDescent="0.25">
      <c r="B235" s="89"/>
      <c r="C235" s="183" t="s">
        <v>862</v>
      </c>
      <c r="D235" s="174" t="s">
        <v>1004</v>
      </c>
      <c r="E235" s="164">
        <v>2</v>
      </c>
      <c r="F235" s="204">
        <v>453</v>
      </c>
      <c r="G235" s="204">
        <f t="shared" si="39"/>
        <v>906</v>
      </c>
      <c r="H235" s="164">
        <v>8</v>
      </c>
      <c r="I235" s="169">
        <f t="shared" si="45"/>
        <v>0.1</v>
      </c>
      <c r="J235" s="191">
        <f t="shared" si="40"/>
        <v>90.600000000000009</v>
      </c>
      <c r="K235" s="144"/>
      <c r="L235" s="145"/>
    </row>
    <row r="236" spans="2:12" ht="30" x14ac:dyDescent="0.25">
      <c r="B236" s="89"/>
      <c r="C236" s="183" t="s">
        <v>1005</v>
      </c>
      <c r="D236" s="174" t="s">
        <v>1511</v>
      </c>
      <c r="E236" s="164">
        <v>2</v>
      </c>
      <c r="F236" s="204">
        <v>67.099999999999994</v>
      </c>
      <c r="G236" s="204">
        <f t="shared" si="39"/>
        <v>134.19999999999999</v>
      </c>
      <c r="H236" s="168">
        <v>8</v>
      </c>
      <c r="I236" s="169">
        <f t="shared" si="45"/>
        <v>0.1</v>
      </c>
      <c r="J236" s="191">
        <f t="shared" si="40"/>
        <v>13.42</v>
      </c>
      <c r="K236" s="144"/>
      <c r="L236" s="145"/>
    </row>
    <row r="237" spans="2:12" ht="30" x14ac:dyDescent="0.25">
      <c r="B237" s="89"/>
      <c r="C237" s="182" t="s">
        <v>846</v>
      </c>
      <c r="D237" s="119" t="s">
        <v>967</v>
      </c>
      <c r="E237" s="164">
        <v>2</v>
      </c>
      <c r="F237" s="204">
        <v>13.9</v>
      </c>
      <c r="G237" s="204">
        <f t="shared" si="39"/>
        <v>27.8</v>
      </c>
      <c r="H237" s="164">
        <v>8</v>
      </c>
      <c r="I237" s="169">
        <f t="shared" si="45"/>
        <v>0.1</v>
      </c>
      <c r="J237" s="191">
        <f t="shared" si="40"/>
        <v>2.7800000000000002</v>
      </c>
      <c r="K237" s="144"/>
      <c r="L237" s="145"/>
    </row>
    <row r="238" spans="2:12" x14ac:dyDescent="0.25">
      <c r="B238" s="89"/>
      <c r="C238" s="182" t="s">
        <v>847</v>
      </c>
      <c r="D238" s="119" t="s">
        <v>945</v>
      </c>
      <c r="E238" s="164">
        <v>2</v>
      </c>
      <c r="F238" s="204">
        <v>19.690000000000001</v>
      </c>
      <c r="G238" s="204">
        <f t="shared" si="39"/>
        <v>39.380000000000003</v>
      </c>
      <c r="H238" s="164">
        <v>8</v>
      </c>
      <c r="I238" s="169">
        <f t="shared" si="45"/>
        <v>0.1</v>
      </c>
      <c r="J238" s="191">
        <f t="shared" si="40"/>
        <v>3.9380000000000006</v>
      </c>
      <c r="K238" s="144"/>
      <c r="L238" s="145"/>
    </row>
    <row r="239" spans="2:12" ht="30" x14ac:dyDescent="0.25">
      <c r="B239" s="89"/>
      <c r="C239" s="183" t="s">
        <v>990</v>
      </c>
      <c r="D239" s="174" t="s">
        <v>1554</v>
      </c>
      <c r="E239" s="164">
        <v>1</v>
      </c>
      <c r="F239" s="204">
        <v>567.65</v>
      </c>
      <c r="G239" s="204">
        <f t="shared" si="39"/>
        <v>567.65</v>
      </c>
      <c r="H239" s="164">
        <v>8</v>
      </c>
      <c r="I239" s="169">
        <f t="shared" si="45"/>
        <v>0.1</v>
      </c>
      <c r="J239" s="191">
        <f t="shared" si="40"/>
        <v>56.765000000000001</v>
      </c>
      <c r="K239" s="144"/>
      <c r="L239" s="145"/>
    </row>
    <row r="240" spans="2:12" ht="30" x14ac:dyDescent="0.25">
      <c r="B240" s="89"/>
      <c r="C240" s="183" t="s">
        <v>1002</v>
      </c>
      <c r="D240" s="174" t="s">
        <v>1512</v>
      </c>
      <c r="E240" s="164">
        <v>1</v>
      </c>
      <c r="F240" s="204">
        <v>518</v>
      </c>
      <c r="G240" s="204">
        <f t="shared" si="39"/>
        <v>518</v>
      </c>
      <c r="H240" s="168">
        <v>8</v>
      </c>
      <c r="I240" s="169">
        <f t="shared" si="45"/>
        <v>0.1</v>
      </c>
      <c r="J240" s="191">
        <f t="shared" si="40"/>
        <v>51.800000000000004</v>
      </c>
      <c r="K240" s="144"/>
      <c r="L240" s="145"/>
    </row>
    <row r="241" spans="2:12" ht="30" x14ac:dyDescent="0.25">
      <c r="B241" s="89"/>
      <c r="C241" s="182" t="s">
        <v>1454</v>
      </c>
      <c r="D241" s="174" t="s">
        <v>1542</v>
      </c>
      <c r="E241" s="164">
        <v>2</v>
      </c>
      <c r="F241" s="125">
        <v>9.77</v>
      </c>
      <c r="G241" s="204">
        <f t="shared" si="39"/>
        <v>19.54</v>
      </c>
      <c r="H241" s="164">
        <v>8</v>
      </c>
      <c r="I241" s="169">
        <f t="shared" si="45"/>
        <v>0.1</v>
      </c>
      <c r="J241" s="191">
        <f t="shared" si="40"/>
        <v>1.954</v>
      </c>
      <c r="K241" s="144"/>
      <c r="L241" s="145"/>
    </row>
    <row r="242" spans="2:12" ht="30.75" thickBot="1" x14ac:dyDescent="0.3">
      <c r="B242" s="89"/>
      <c r="C242" s="186" t="s">
        <v>968</v>
      </c>
      <c r="D242" s="120" t="s">
        <v>1543</v>
      </c>
      <c r="E242" s="117">
        <v>2</v>
      </c>
      <c r="F242" s="207">
        <v>33.130000000000003</v>
      </c>
      <c r="G242" s="207">
        <f t="shared" si="39"/>
        <v>66.260000000000005</v>
      </c>
      <c r="H242" s="164">
        <v>8</v>
      </c>
      <c r="I242" s="165">
        <f t="shared" si="45"/>
        <v>0.1</v>
      </c>
      <c r="J242" s="129">
        <f t="shared" si="40"/>
        <v>6.6260000000000012</v>
      </c>
      <c r="K242" s="144"/>
      <c r="L242" s="145"/>
    </row>
    <row r="243" spans="2:12" ht="15.75" thickBot="1" x14ac:dyDescent="0.3">
      <c r="B243" s="89"/>
      <c r="C243" s="180" t="s">
        <v>1019</v>
      </c>
      <c r="D243" s="159"/>
      <c r="E243" s="160"/>
      <c r="F243" s="202"/>
      <c r="G243" s="202"/>
      <c r="H243" s="160"/>
      <c r="I243" s="160"/>
      <c r="J243" s="196"/>
      <c r="K243" s="144"/>
      <c r="L243" s="145"/>
    </row>
    <row r="244" spans="2:12" x14ac:dyDescent="0.25">
      <c r="B244" s="89"/>
      <c r="C244" s="185" t="s">
        <v>971</v>
      </c>
      <c r="D244" s="176" t="s">
        <v>945</v>
      </c>
      <c r="E244" s="168">
        <v>1</v>
      </c>
      <c r="F244" s="206">
        <v>23.25</v>
      </c>
      <c r="G244" s="206">
        <f t="shared" ref="G244:G336" si="46">E244*F244</f>
        <v>23.25</v>
      </c>
      <c r="H244" s="168">
        <v>8</v>
      </c>
      <c r="I244" s="169">
        <f t="shared" si="45"/>
        <v>0.1</v>
      </c>
      <c r="J244" s="197">
        <f t="shared" ref="J244:J274" si="47">G244*I244</f>
        <v>2.3250000000000002</v>
      </c>
      <c r="K244" s="144"/>
      <c r="L244" s="145"/>
    </row>
    <row r="245" spans="2:12" ht="30" x14ac:dyDescent="0.25">
      <c r="B245" s="89"/>
      <c r="C245" s="183" t="s">
        <v>944</v>
      </c>
      <c r="D245" s="174" t="s">
        <v>945</v>
      </c>
      <c r="E245" s="164">
        <v>1</v>
      </c>
      <c r="F245" s="204">
        <v>34.26</v>
      </c>
      <c r="G245" s="204">
        <f t="shared" si="46"/>
        <v>34.26</v>
      </c>
      <c r="H245" s="164">
        <v>8</v>
      </c>
      <c r="I245" s="165">
        <f t="shared" si="45"/>
        <v>0.1</v>
      </c>
      <c r="J245" s="191">
        <f t="shared" si="47"/>
        <v>3.4260000000000002</v>
      </c>
      <c r="K245" s="144"/>
      <c r="L245" s="145"/>
    </row>
    <row r="246" spans="2:12" ht="45" x14ac:dyDescent="0.25">
      <c r="B246" s="89"/>
      <c r="C246" s="183" t="s">
        <v>923</v>
      </c>
      <c r="D246" s="174" t="s">
        <v>1521</v>
      </c>
      <c r="E246" s="164">
        <v>1</v>
      </c>
      <c r="F246" s="204">
        <v>75.13</v>
      </c>
      <c r="G246" s="204">
        <f t="shared" si="46"/>
        <v>75.13</v>
      </c>
      <c r="H246" s="164">
        <v>8</v>
      </c>
      <c r="I246" s="169">
        <f t="shared" si="45"/>
        <v>0.1</v>
      </c>
      <c r="J246" s="191">
        <f t="shared" si="47"/>
        <v>7.5129999999999999</v>
      </c>
      <c r="K246" s="144"/>
      <c r="L246" s="145"/>
    </row>
    <row r="247" spans="2:12" ht="30" x14ac:dyDescent="0.25">
      <c r="B247" s="89"/>
      <c r="C247" s="183" t="s">
        <v>924</v>
      </c>
      <c r="D247" s="174" t="s">
        <v>1519</v>
      </c>
      <c r="E247" s="164">
        <v>1</v>
      </c>
      <c r="F247" s="204">
        <v>89.49</v>
      </c>
      <c r="G247" s="204">
        <f t="shared" si="46"/>
        <v>89.49</v>
      </c>
      <c r="H247" s="164">
        <v>8</v>
      </c>
      <c r="I247" s="169">
        <f t="shared" si="45"/>
        <v>0.1</v>
      </c>
      <c r="J247" s="191">
        <f t="shared" si="47"/>
        <v>8.9489999999999998</v>
      </c>
      <c r="K247" s="144"/>
      <c r="L247" s="145"/>
    </row>
    <row r="248" spans="2:12" ht="45" x14ac:dyDescent="0.25">
      <c r="B248" s="89"/>
      <c r="C248" s="182" t="s">
        <v>947</v>
      </c>
      <c r="D248" s="174" t="s">
        <v>1428</v>
      </c>
      <c r="E248" s="164">
        <v>1</v>
      </c>
      <c r="F248" s="125">
        <v>296.51</v>
      </c>
      <c r="G248" s="125">
        <f t="shared" si="46"/>
        <v>296.51</v>
      </c>
      <c r="H248" s="164">
        <v>8</v>
      </c>
      <c r="I248" s="169">
        <f t="shared" si="45"/>
        <v>0.1</v>
      </c>
      <c r="J248" s="126">
        <f t="shared" si="47"/>
        <v>29.651</v>
      </c>
      <c r="K248" s="144"/>
      <c r="L248" s="145"/>
    </row>
    <row r="249" spans="2:12" x14ac:dyDescent="0.25">
      <c r="B249" s="89"/>
      <c r="C249" s="183" t="s">
        <v>939</v>
      </c>
      <c r="D249" s="174" t="s">
        <v>1534</v>
      </c>
      <c r="E249" s="164">
        <v>2</v>
      </c>
      <c r="F249" s="204">
        <v>17.52</v>
      </c>
      <c r="G249" s="204">
        <f>E249*F249</f>
        <v>35.04</v>
      </c>
      <c r="H249" s="164">
        <v>8</v>
      </c>
      <c r="I249" s="169">
        <f>(1-0.2)/H249</f>
        <v>0.1</v>
      </c>
      <c r="J249" s="191">
        <f>G249*I249</f>
        <v>3.504</v>
      </c>
      <c r="K249" s="144"/>
      <c r="L249" s="145"/>
    </row>
    <row r="250" spans="2:12" ht="30" x14ac:dyDescent="0.25">
      <c r="B250" s="89"/>
      <c r="C250" s="183" t="s">
        <v>949</v>
      </c>
      <c r="D250" s="119" t="s">
        <v>950</v>
      </c>
      <c r="E250" s="164">
        <v>2</v>
      </c>
      <c r="F250" s="204">
        <v>360.55</v>
      </c>
      <c r="G250" s="204">
        <f t="shared" si="46"/>
        <v>721.1</v>
      </c>
      <c r="H250" s="164">
        <v>8</v>
      </c>
      <c r="I250" s="169">
        <f t="shared" si="45"/>
        <v>0.1</v>
      </c>
      <c r="J250" s="191">
        <f t="shared" si="47"/>
        <v>72.11</v>
      </c>
      <c r="K250" s="144"/>
      <c r="L250" s="145"/>
    </row>
    <row r="251" spans="2:12" ht="30" x14ac:dyDescent="0.25">
      <c r="B251" s="89"/>
      <c r="C251" s="182" t="s">
        <v>855</v>
      </c>
      <c r="D251" s="174" t="s">
        <v>1429</v>
      </c>
      <c r="E251" s="92">
        <v>2</v>
      </c>
      <c r="F251" s="125">
        <v>38.14</v>
      </c>
      <c r="G251" s="204">
        <f t="shared" si="46"/>
        <v>76.28</v>
      </c>
      <c r="H251" s="164">
        <v>8</v>
      </c>
      <c r="I251" s="165">
        <f t="shared" si="45"/>
        <v>0.1</v>
      </c>
      <c r="J251" s="191">
        <f t="shared" si="47"/>
        <v>7.6280000000000001</v>
      </c>
      <c r="K251" s="144"/>
      <c r="L251" s="145"/>
    </row>
    <row r="252" spans="2:12" ht="30" x14ac:dyDescent="0.25">
      <c r="B252" s="89"/>
      <c r="C252" s="183" t="s">
        <v>844</v>
      </c>
      <c r="D252" s="174" t="s">
        <v>1430</v>
      </c>
      <c r="E252" s="164">
        <v>1</v>
      </c>
      <c r="F252" s="204">
        <v>19.760000000000002</v>
      </c>
      <c r="G252" s="204">
        <f t="shared" si="46"/>
        <v>19.760000000000002</v>
      </c>
      <c r="H252" s="164">
        <v>8</v>
      </c>
      <c r="I252" s="169">
        <f t="shared" si="45"/>
        <v>0.1</v>
      </c>
      <c r="J252" s="191">
        <f t="shared" si="47"/>
        <v>1.9760000000000002</v>
      </c>
      <c r="K252" s="144"/>
      <c r="L252" s="145"/>
    </row>
    <row r="253" spans="2:12" ht="45" x14ac:dyDescent="0.25">
      <c r="B253" s="89"/>
      <c r="C253" s="182" t="s">
        <v>960</v>
      </c>
      <c r="D253" s="119" t="s">
        <v>945</v>
      </c>
      <c r="E253" s="164">
        <v>1</v>
      </c>
      <c r="F253" s="204">
        <v>856.72</v>
      </c>
      <c r="G253" s="204">
        <f>E253*F253</f>
        <v>856.72</v>
      </c>
      <c r="H253" s="164">
        <v>8</v>
      </c>
      <c r="I253" s="169">
        <f>(1-0.2)/H253</f>
        <v>0.1</v>
      </c>
      <c r="J253" s="191">
        <f>G253*I253</f>
        <v>85.672000000000011</v>
      </c>
      <c r="K253" s="144"/>
      <c r="L253" s="145"/>
    </row>
    <row r="254" spans="2:12" ht="45" x14ac:dyDescent="0.25">
      <c r="B254" s="89"/>
      <c r="C254" s="182" t="s">
        <v>1034</v>
      </c>
      <c r="D254" s="119" t="s">
        <v>945</v>
      </c>
      <c r="E254" s="164">
        <v>1</v>
      </c>
      <c r="F254" s="125">
        <v>336.19</v>
      </c>
      <c r="G254" s="204">
        <f>E254*F254</f>
        <v>336.19</v>
      </c>
      <c r="H254" s="168">
        <v>8</v>
      </c>
      <c r="I254" s="169">
        <f>(1-0.2)/H254</f>
        <v>0.1</v>
      </c>
      <c r="J254" s="191">
        <f>G254*I254</f>
        <v>33.619</v>
      </c>
      <c r="K254" s="144"/>
      <c r="L254" s="145"/>
    </row>
    <row r="255" spans="2:12" ht="30" x14ac:dyDescent="0.25">
      <c r="B255" s="89"/>
      <c r="C255" s="183" t="s">
        <v>845</v>
      </c>
      <c r="D255" s="174" t="s">
        <v>1526</v>
      </c>
      <c r="E255" s="164">
        <v>1</v>
      </c>
      <c r="F255" s="204">
        <v>125.9</v>
      </c>
      <c r="G255" s="204">
        <f t="shared" si="46"/>
        <v>125.9</v>
      </c>
      <c r="H255" s="164">
        <v>8</v>
      </c>
      <c r="I255" s="169">
        <f t="shared" si="45"/>
        <v>0.1</v>
      </c>
      <c r="J255" s="191">
        <f t="shared" si="47"/>
        <v>12.590000000000002</v>
      </c>
      <c r="K255" s="144"/>
      <c r="L255" s="145"/>
    </row>
    <row r="256" spans="2:12" ht="30" x14ac:dyDescent="0.25">
      <c r="B256" s="89"/>
      <c r="C256" s="183" t="s">
        <v>863</v>
      </c>
      <c r="D256" s="119" t="s">
        <v>945</v>
      </c>
      <c r="E256" s="164">
        <v>1</v>
      </c>
      <c r="F256" s="204">
        <f>24.9*15</f>
        <v>373.5</v>
      </c>
      <c r="G256" s="204">
        <f>E256*F256</f>
        <v>373.5</v>
      </c>
      <c r="H256" s="164">
        <v>8</v>
      </c>
      <c r="I256" s="169">
        <f>(1-0.2)/H256</f>
        <v>0.1</v>
      </c>
      <c r="J256" s="191">
        <f>G256*I256</f>
        <v>37.35</v>
      </c>
      <c r="K256" s="144"/>
      <c r="L256" s="145"/>
    </row>
    <row r="257" spans="2:12" x14ac:dyDescent="0.25">
      <c r="B257" s="89"/>
      <c r="C257" s="182" t="s">
        <v>936</v>
      </c>
      <c r="D257" s="119" t="s">
        <v>945</v>
      </c>
      <c r="E257" s="164">
        <v>1</v>
      </c>
      <c r="F257" s="204">
        <v>52.89</v>
      </c>
      <c r="G257" s="204">
        <f t="shared" si="46"/>
        <v>52.89</v>
      </c>
      <c r="H257" s="168">
        <v>8</v>
      </c>
      <c r="I257" s="169">
        <f t="shared" si="45"/>
        <v>0.1</v>
      </c>
      <c r="J257" s="191">
        <f t="shared" si="47"/>
        <v>5.2890000000000006</v>
      </c>
      <c r="K257" s="144"/>
      <c r="L257" s="145"/>
    </row>
    <row r="258" spans="2:12" ht="30" x14ac:dyDescent="0.25">
      <c r="B258" s="89"/>
      <c r="C258" s="183" t="s">
        <v>1001</v>
      </c>
      <c r="D258" s="174" t="s">
        <v>978</v>
      </c>
      <c r="E258" s="164">
        <v>1</v>
      </c>
      <c r="F258" s="204">
        <v>56.32</v>
      </c>
      <c r="G258" s="204">
        <f t="shared" si="46"/>
        <v>56.32</v>
      </c>
      <c r="H258" s="164">
        <v>8</v>
      </c>
      <c r="I258" s="169">
        <f t="shared" si="45"/>
        <v>0.1</v>
      </c>
      <c r="J258" s="191">
        <f t="shared" si="47"/>
        <v>5.6320000000000006</v>
      </c>
      <c r="K258" s="144"/>
      <c r="L258" s="145"/>
    </row>
    <row r="259" spans="2:12" ht="45" x14ac:dyDescent="0.25">
      <c r="B259" s="89"/>
      <c r="C259" s="182" t="s">
        <v>931</v>
      </c>
      <c r="D259" s="119" t="s">
        <v>950</v>
      </c>
      <c r="E259" s="164">
        <v>1</v>
      </c>
      <c r="F259" s="204">
        <v>56.46</v>
      </c>
      <c r="G259" s="204">
        <f t="shared" si="46"/>
        <v>56.46</v>
      </c>
      <c r="H259" s="164">
        <v>8</v>
      </c>
      <c r="I259" s="169">
        <f t="shared" si="45"/>
        <v>0.1</v>
      </c>
      <c r="J259" s="191">
        <f t="shared" si="47"/>
        <v>5.6460000000000008</v>
      </c>
      <c r="K259" s="144"/>
      <c r="L259" s="145"/>
    </row>
    <row r="260" spans="2:12" ht="45" x14ac:dyDescent="0.25">
      <c r="B260" s="89"/>
      <c r="C260" s="182" t="s">
        <v>930</v>
      </c>
      <c r="D260" s="119" t="s">
        <v>950</v>
      </c>
      <c r="E260" s="164">
        <v>1</v>
      </c>
      <c r="F260" s="204">
        <v>56.46</v>
      </c>
      <c r="G260" s="204">
        <f t="shared" si="46"/>
        <v>56.46</v>
      </c>
      <c r="H260" s="164">
        <v>8</v>
      </c>
      <c r="I260" s="169">
        <f t="shared" si="45"/>
        <v>0.1</v>
      </c>
      <c r="J260" s="191">
        <f t="shared" si="47"/>
        <v>5.6460000000000008</v>
      </c>
      <c r="K260" s="144"/>
      <c r="L260" s="145"/>
    </row>
    <row r="261" spans="2:12" x14ac:dyDescent="0.25">
      <c r="B261" s="89"/>
      <c r="C261" s="182" t="s">
        <v>965</v>
      </c>
      <c r="D261" s="119" t="s">
        <v>950</v>
      </c>
      <c r="E261" s="164">
        <v>1</v>
      </c>
      <c r="F261" s="125">
        <v>95.8</v>
      </c>
      <c r="G261" s="204">
        <f t="shared" si="46"/>
        <v>95.8</v>
      </c>
      <c r="H261" s="164">
        <v>8</v>
      </c>
      <c r="I261" s="169">
        <f t="shared" si="45"/>
        <v>0.1</v>
      </c>
      <c r="J261" s="191">
        <f t="shared" si="47"/>
        <v>9.58</v>
      </c>
      <c r="K261" s="144"/>
      <c r="L261" s="145"/>
    </row>
    <row r="262" spans="2:12" x14ac:dyDescent="0.25">
      <c r="B262" s="89"/>
      <c r="C262" s="183" t="s">
        <v>1455</v>
      </c>
      <c r="D262" s="174" t="s">
        <v>945</v>
      </c>
      <c r="E262" s="164">
        <v>1</v>
      </c>
      <c r="F262" s="204">
        <v>37.57</v>
      </c>
      <c r="G262" s="204">
        <f>E262*F262</f>
        <v>37.57</v>
      </c>
      <c r="H262" s="164">
        <v>8</v>
      </c>
      <c r="I262" s="169">
        <f>(1-0.2)/H262</f>
        <v>0.1</v>
      </c>
      <c r="J262" s="191">
        <f>G262*I262</f>
        <v>3.7570000000000001</v>
      </c>
      <c r="K262" s="144"/>
      <c r="L262" s="145"/>
    </row>
    <row r="263" spans="2:12" ht="30" x14ac:dyDescent="0.25">
      <c r="B263" s="89"/>
      <c r="C263" s="182" t="s">
        <v>1009</v>
      </c>
      <c r="D263" s="119" t="s">
        <v>950</v>
      </c>
      <c r="E263" s="164">
        <v>1</v>
      </c>
      <c r="F263" s="125">
        <v>139.44</v>
      </c>
      <c r="G263" s="125">
        <f>E263*F263</f>
        <v>139.44</v>
      </c>
      <c r="H263" s="168">
        <v>8</v>
      </c>
      <c r="I263" s="169">
        <f>(1-0.2)/H263</f>
        <v>0.1</v>
      </c>
      <c r="J263" s="126">
        <f>G263*I263</f>
        <v>13.944000000000001</v>
      </c>
      <c r="K263" s="144"/>
      <c r="L263" s="145"/>
    </row>
    <row r="264" spans="2:12" ht="45" x14ac:dyDescent="0.25">
      <c r="B264" s="89"/>
      <c r="C264" s="182" t="s">
        <v>966</v>
      </c>
      <c r="D264" s="119" t="s">
        <v>945</v>
      </c>
      <c r="E264" s="164">
        <v>1</v>
      </c>
      <c r="F264" s="204">
        <v>73.52</v>
      </c>
      <c r="G264" s="204">
        <f t="shared" si="46"/>
        <v>73.52</v>
      </c>
      <c r="H264" s="164">
        <v>8</v>
      </c>
      <c r="I264" s="169">
        <f t="shared" si="45"/>
        <v>0.1</v>
      </c>
      <c r="J264" s="191">
        <f t="shared" si="47"/>
        <v>7.3520000000000003</v>
      </c>
      <c r="K264" s="144"/>
      <c r="L264" s="145"/>
    </row>
    <row r="265" spans="2:12" x14ac:dyDescent="0.25">
      <c r="B265" s="89"/>
      <c r="C265" s="182" t="s">
        <v>934</v>
      </c>
      <c r="D265" s="119" t="s">
        <v>945</v>
      </c>
      <c r="E265" s="92">
        <v>1</v>
      </c>
      <c r="F265" s="125">
        <v>13.23</v>
      </c>
      <c r="G265" s="125">
        <f t="shared" si="46"/>
        <v>13.23</v>
      </c>
      <c r="H265" s="164">
        <v>8</v>
      </c>
      <c r="I265" s="169">
        <f t="shared" ref="I265" si="48">(1-0.2)/H265</f>
        <v>0.1</v>
      </c>
      <c r="J265" s="126">
        <f t="shared" si="47"/>
        <v>1.3230000000000002</v>
      </c>
      <c r="K265" s="144"/>
      <c r="L265" s="145"/>
    </row>
    <row r="266" spans="2:12" ht="30" x14ac:dyDescent="0.25">
      <c r="B266" s="89"/>
      <c r="C266" s="182" t="s">
        <v>846</v>
      </c>
      <c r="D266" s="119" t="s">
        <v>967</v>
      </c>
      <c r="E266" s="164">
        <v>1</v>
      </c>
      <c r="F266" s="204">
        <v>13.9</v>
      </c>
      <c r="G266" s="204">
        <f t="shared" si="46"/>
        <v>13.9</v>
      </c>
      <c r="H266" s="164">
        <v>8</v>
      </c>
      <c r="I266" s="169">
        <f t="shared" si="45"/>
        <v>0.1</v>
      </c>
      <c r="J266" s="191">
        <f t="shared" si="47"/>
        <v>1.3900000000000001</v>
      </c>
      <c r="K266" s="144"/>
      <c r="L266" s="145"/>
    </row>
    <row r="267" spans="2:12" ht="30" x14ac:dyDescent="0.25">
      <c r="B267" s="89"/>
      <c r="C267" s="183" t="s">
        <v>1010</v>
      </c>
      <c r="D267" s="119" t="s">
        <v>950</v>
      </c>
      <c r="E267" s="164">
        <v>1</v>
      </c>
      <c r="F267" s="204">
        <v>546.78</v>
      </c>
      <c r="G267" s="204">
        <f t="shared" si="46"/>
        <v>546.78</v>
      </c>
      <c r="H267" s="164">
        <v>8</v>
      </c>
      <c r="I267" s="169">
        <f t="shared" si="45"/>
        <v>0.1</v>
      </c>
      <c r="J267" s="191">
        <f t="shared" si="47"/>
        <v>54.677999999999997</v>
      </c>
      <c r="K267" s="144"/>
      <c r="L267" s="145"/>
    </row>
    <row r="268" spans="2:12" x14ac:dyDescent="0.25">
      <c r="B268" s="89"/>
      <c r="C268" s="183" t="s">
        <v>1008</v>
      </c>
      <c r="D268" s="174" t="s">
        <v>1011</v>
      </c>
      <c r="E268" s="164">
        <v>2</v>
      </c>
      <c r="F268" s="204">
        <v>18.5</v>
      </c>
      <c r="G268" s="204">
        <f t="shared" si="46"/>
        <v>37</v>
      </c>
      <c r="H268" s="164">
        <v>8</v>
      </c>
      <c r="I268" s="169">
        <f t="shared" si="45"/>
        <v>0.1</v>
      </c>
      <c r="J268" s="191">
        <f t="shared" si="47"/>
        <v>3.7</v>
      </c>
      <c r="K268" s="144"/>
      <c r="L268" s="145"/>
    </row>
    <row r="269" spans="2:12" ht="30" x14ac:dyDescent="0.25">
      <c r="B269" s="89"/>
      <c r="C269" s="187" t="s">
        <v>1456</v>
      </c>
      <c r="D269" s="174" t="s">
        <v>1457</v>
      </c>
      <c r="E269" s="164">
        <v>1</v>
      </c>
      <c r="F269" s="204">
        <v>79.900000000000006</v>
      </c>
      <c r="G269" s="204">
        <f t="shared" si="46"/>
        <v>79.900000000000006</v>
      </c>
      <c r="H269" s="164">
        <v>8</v>
      </c>
      <c r="I269" s="169">
        <f t="shared" si="45"/>
        <v>0.1</v>
      </c>
      <c r="J269" s="191">
        <f t="shared" si="47"/>
        <v>7.9900000000000011</v>
      </c>
      <c r="K269" s="144"/>
      <c r="L269" s="145"/>
    </row>
    <row r="270" spans="2:12" ht="30" x14ac:dyDescent="0.25">
      <c r="B270" s="89"/>
      <c r="C270" s="182" t="s">
        <v>1354</v>
      </c>
      <c r="D270" s="174" t="s">
        <v>1542</v>
      </c>
      <c r="E270" s="164">
        <v>1</v>
      </c>
      <c r="F270" s="125">
        <v>9.77</v>
      </c>
      <c r="G270" s="204">
        <f>E270*F270</f>
        <v>9.77</v>
      </c>
      <c r="H270" s="168">
        <v>8</v>
      </c>
      <c r="I270" s="169">
        <f>(1-0.2)/H270</f>
        <v>0.1</v>
      </c>
      <c r="J270" s="191">
        <f>G270*I270</f>
        <v>0.97699999999999998</v>
      </c>
      <c r="K270" s="144"/>
      <c r="L270" s="145"/>
    </row>
    <row r="271" spans="2:12" ht="30" x14ac:dyDescent="0.25">
      <c r="B271" s="89"/>
      <c r="C271" s="186" t="s">
        <v>968</v>
      </c>
      <c r="D271" s="120" t="s">
        <v>1543</v>
      </c>
      <c r="E271" s="117">
        <v>1</v>
      </c>
      <c r="F271" s="207">
        <v>33.130000000000003</v>
      </c>
      <c r="G271" s="207">
        <f>E271*F271</f>
        <v>33.130000000000003</v>
      </c>
      <c r="H271" s="164">
        <v>8</v>
      </c>
      <c r="I271" s="165">
        <f t="shared" ref="I271" si="49">(1-0.2)/H271</f>
        <v>0.1</v>
      </c>
      <c r="J271" s="129">
        <f>G271*I271</f>
        <v>3.3130000000000006</v>
      </c>
      <c r="K271" s="144"/>
      <c r="L271" s="145"/>
    </row>
    <row r="272" spans="2:12" ht="30" x14ac:dyDescent="0.25">
      <c r="B272" s="89"/>
      <c r="C272" s="183" t="s">
        <v>864</v>
      </c>
      <c r="D272" s="119" t="s">
        <v>945</v>
      </c>
      <c r="E272" s="164">
        <v>4</v>
      </c>
      <c r="F272" s="204">
        <v>70.180000000000007</v>
      </c>
      <c r="G272" s="204">
        <f t="shared" si="46"/>
        <v>280.72000000000003</v>
      </c>
      <c r="H272" s="164">
        <v>8</v>
      </c>
      <c r="I272" s="169">
        <f t="shared" si="45"/>
        <v>0.1</v>
      </c>
      <c r="J272" s="191">
        <f t="shared" si="47"/>
        <v>28.072000000000003</v>
      </c>
      <c r="K272" s="144"/>
      <c r="L272" s="145"/>
    </row>
    <row r="273" spans="2:12" ht="30" x14ac:dyDescent="0.25">
      <c r="B273" s="89"/>
      <c r="C273" s="183" t="s">
        <v>865</v>
      </c>
      <c r="D273" s="119" t="s">
        <v>945</v>
      </c>
      <c r="E273" s="164">
        <v>4</v>
      </c>
      <c r="F273" s="204">
        <v>70.180000000000007</v>
      </c>
      <c r="G273" s="204">
        <f t="shared" si="46"/>
        <v>280.72000000000003</v>
      </c>
      <c r="H273" s="164">
        <v>8</v>
      </c>
      <c r="I273" s="169">
        <f t="shared" si="45"/>
        <v>0.1</v>
      </c>
      <c r="J273" s="191">
        <f t="shared" si="47"/>
        <v>28.072000000000003</v>
      </c>
      <c r="K273" s="144"/>
      <c r="L273" s="145"/>
    </row>
    <row r="274" spans="2:12" ht="30.75" thickBot="1" x14ac:dyDescent="0.3">
      <c r="B274" s="89"/>
      <c r="C274" s="184" t="s">
        <v>866</v>
      </c>
      <c r="D274" s="120" t="s">
        <v>945</v>
      </c>
      <c r="E274" s="166">
        <v>4</v>
      </c>
      <c r="F274" s="205">
        <v>70.180000000000007</v>
      </c>
      <c r="G274" s="205">
        <f t="shared" si="46"/>
        <v>280.72000000000003</v>
      </c>
      <c r="H274" s="166">
        <v>8</v>
      </c>
      <c r="I274" s="171">
        <f t="shared" si="45"/>
        <v>0.1</v>
      </c>
      <c r="J274" s="192">
        <f t="shared" si="47"/>
        <v>28.072000000000003</v>
      </c>
      <c r="K274" s="144"/>
      <c r="L274" s="145"/>
    </row>
    <row r="275" spans="2:12" ht="15.75" thickBot="1" x14ac:dyDescent="0.3">
      <c r="B275" s="89"/>
      <c r="C275" s="180" t="s">
        <v>1026</v>
      </c>
      <c r="D275" s="159"/>
      <c r="E275" s="160"/>
      <c r="F275" s="202"/>
      <c r="G275" s="202"/>
      <c r="H275" s="160"/>
      <c r="I275" s="170"/>
      <c r="J275" s="196"/>
      <c r="K275" s="144"/>
      <c r="L275" s="145"/>
    </row>
    <row r="276" spans="2:12" ht="30" x14ac:dyDescent="0.25">
      <c r="B276" s="89"/>
      <c r="C276" s="185" t="s">
        <v>849</v>
      </c>
      <c r="D276" s="176" t="s">
        <v>1544</v>
      </c>
      <c r="E276" s="168">
        <v>5</v>
      </c>
      <c r="F276" s="206">
        <v>109.9</v>
      </c>
      <c r="G276" s="206">
        <f>E276*F276</f>
        <v>549.5</v>
      </c>
      <c r="H276" s="168">
        <v>8</v>
      </c>
      <c r="I276" s="169">
        <f t="shared" si="45"/>
        <v>0.1</v>
      </c>
      <c r="J276" s="197">
        <f>G276*I276</f>
        <v>54.95</v>
      </c>
      <c r="K276" s="144"/>
      <c r="L276" s="145"/>
    </row>
    <row r="277" spans="2:12" ht="30" x14ac:dyDescent="0.25">
      <c r="B277" s="89"/>
      <c r="C277" s="183" t="s">
        <v>1488</v>
      </c>
      <c r="D277" s="174" t="s">
        <v>1427</v>
      </c>
      <c r="E277" s="164">
        <v>3</v>
      </c>
      <c r="F277" s="204">
        <v>46</v>
      </c>
      <c r="G277" s="204">
        <f t="shared" ref="G277" si="50">E277*F277</f>
        <v>138</v>
      </c>
      <c r="H277" s="164">
        <v>8</v>
      </c>
      <c r="I277" s="165">
        <f t="shared" si="45"/>
        <v>0.1</v>
      </c>
      <c r="J277" s="191">
        <f t="shared" ref="J277" si="51">G277*I277</f>
        <v>13.8</v>
      </c>
      <c r="K277" s="144"/>
      <c r="L277" s="145"/>
    </row>
    <row r="278" spans="2:12" ht="45" x14ac:dyDescent="0.25">
      <c r="B278" s="89"/>
      <c r="C278" s="183" t="s">
        <v>923</v>
      </c>
      <c r="D278" s="174" t="s">
        <v>1521</v>
      </c>
      <c r="E278" s="164">
        <v>3</v>
      </c>
      <c r="F278" s="204">
        <v>75.13</v>
      </c>
      <c r="G278" s="204">
        <f t="shared" ref="G278" si="52">E278*F278</f>
        <v>225.39</v>
      </c>
      <c r="H278" s="164">
        <v>8</v>
      </c>
      <c r="I278" s="165">
        <f t="shared" si="45"/>
        <v>0.1</v>
      </c>
      <c r="J278" s="191">
        <f t="shared" ref="J278" si="53">G278*I278</f>
        <v>22.539000000000001</v>
      </c>
      <c r="K278" s="144"/>
      <c r="L278" s="145"/>
    </row>
    <row r="279" spans="2:12" ht="30" x14ac:dyDescent="0.25">
      <c r="B279" s="89"/>
      <c r="C279" s="183" t="s">
        <v>924</v>
      </c>
      <c r="D279" s="174" t="s">
        <v>1519</v>
      </c>
      <c r="E279" s="164">
        <v>5</v>
      </c>
      <c r="F279" s="204">
        <v>89.49</v>
      </c>
      <c r="G279" s="204">
        <f>E279*F279</f>
        <v>447.45</v>
      </c>
      <c r="H279" s="164">
        <v>8</v>
      </c>
      <c r="I279" s="169">
        <f t="shared" si="45"/>
        <v>0.1</v>
      </c>
      <c r="J279" s="191">
        <f>G279*I279</f>
        <v>44.745000000000005</v>
      </c>
      <c r="K279" s="144"/>
      <c r="L279" s="145"/>
    </row>
    <row r="280" spans="2:12" ht="45" x14ac:dyDescent="0.25">
      <c r="B280" s="89"/>
      <c r="C280" s="182" t="s">
        <v>947</v>
      </c>
      <c r="D280" s="174" t="s">
        <v>1428</v>
      </c>
      <c r="E280" s="164">
        <v>7</v>
      </c>
      <c r="F280" s="125">
        <v>296.51</v>
      </c>
      <c r="G280" s="125">
        <f>E280*F280</f>
        <v>2075.5699999999997</v>
      </c>
      <c r="H280" s="164">
        <v>8</v>
      </c>
      <c r="I280" s="169">
        <f t="shared" si="45"/>
        <v>0.1</v>
      </c>
      <c r="J280" s="126">
        <f>G280*I280</f>
        <v>207.55699999999999</v>
      </c>
      <c r="K280" s="144"/>
      <c r="L280" s="145"/>
    </row>
    <row r="281" spans="2:12" ht="30" x14ac:dyDescent="0.25">
      <c r="B281" s="89"/>
      <c r="C281" s="182" t="s">
        <v>1465</v>
      </c>
      <c r="D281" s="119" t="s">
        <v>1464</v>
      </c>
      <c r="E281" s="164">
        <v>6</v>
      </c>
      <c r="F281" s="125">
        <v>13.9</v>
      </c>
      <c r="G281" s="125">
        <f>E281*F281</f>
        <v>83.4</v>
      </c>
      <c r="H281" s="164">
        <v>8</v>
      </c>
      <c r="I281" s="169">
        <f t="shared" si="45"/>
        <v>0.1</v>
      </c>
      <c r="J281" s="126">
        <f>G281*I281</f>
        <v>8.3400000000000016</v>
      </c>
      <c r="K281" s="144"/>
      <c r="L281" s="145"/>
    </row>
    <row r="282" spans="2:12" ht="30" x14ac:dyDescent="0.25">
      <c r="B282" s="89"/>
      <c r="C282" s="183" t="s">
        <v>867</v>
      </c>
      <c r="D282" s="119" t="s">
        <v>1535</v>
      </c>
      <c r="E282" s="164">
        <v>8</v>
      </c>
      <c r="F282" s="204">
        <v>442.98</v>
      </c>
      <c r="G282" s="125">
        <f t="shared" si="46"/>
        <v>3543.84</v>
      </c>
      <c r="H282" s="164">
        <v>8</v>
      </c>
      <c r="I282" s="169">
        <f t="shared" si="45"/>
        <v>0.1</v>
      </c>
      <c r="J282" s="191">
        <f>G282*I282</f>
        <v>354.38400000000001</v>
      </c>
      <c r="K282" s="144"/>
      <c r="L282" s="145"/>
    </row>
    <row r="283" spans="2:12" ht="30" x14ac:dyDescent="0.25">
      <c r="B283" s="89"/>
      <c r="C283" s="183" t="s">
        <v>868</v>
      </c>
      <c r="D283" s="174" t="s">
        <v>1551</v>
      </c>
      <c r="E283" s="164">
        <v>5</v>
      </c>
      <c r="F283" s="204">
        <v>29.9</v>
      </c>
      <c r="G283" s="125">
        <f t="shared" si="46"/>
        <v>149.5</v>
      </c>
      <c r="H283" s="164">
        <v>8</v>
      </c>
      <c r="I283" s="169">
        <f t="shared" si="45"/>
        <v>0.1</v>
      </c>
      <c r="J283" s="191">
        <f>G283*I283</f>
        <v>14.950000000000001</v>
      </c>
      <c r="K283" s="144"/>
      <c r="L283" s="145"/>
    </row>
    <row r="284" spans="2:12" ht="45" x14ac:dyDescent="0.25">
      <c r="B284" s="89"/>
      <c r="C284" s="182" t="s">
        <v>931</v>
      </c>
      <c r="D284" s="119" t="s">
        <v>950</v>
      </c>
      <c r="E284" s="164">
        <v>6</v>
      </c>
      <c r="F284" s="204">
        <v>56.46</v>
      </c>
      <c r="G284" s="204">
        <f t="shared" ref="G284:G285" si="54">E284*F284</f>
        <v>338.76</v>
      </c>
      <c r="H284" s="164">
        <v>8</v>
      </c>
      <c r="I284" s="169">
        <f t="shared" si="45"/>
        <v>0.1</v>
      </c>
      <c r="J284" s="191">
        <f t="shared" ref="J284:J338" si="55">G284*I284</f>
        <v>33.875999999999998</v>
      </c>
      <c r="K284" s="144"/>
      <c r="L284" s="145"/>
    </row>
    <row r="285" spans="2:12" ht="45" x14ac:dyDescent="0.25">
      <c r="B285" s="89"/>
      <c r="C285" s="182" t="s">
        <v>930</v>
      </c>
      <c r="D285" s="119" t="s">
        <v>950</v>
      </c>
      <c r="E285" s="164">
        <v>6</v>
      </c>
      <c r="F285" s="204">
        <v>56.46</v>
      </c>
      <c r="G285" s="204">
        <f t="shared" si="54"/>
        <v>338.76</v>
      </c>
      <c r="H285" s="164">
        <v>8</v>
      </c>
      <c r="I285" s="169">
        <f t="shared" si="45"/>
        <v>0.1</v>
      </c>
      <c r="J285" s="191">
        <f t="shared" si="55"/>
        <v>33.875999999999998</v>
      </c>
      <c r="K285" s="144"/>
      <c r="L285" s="145"/>
    </row>
    <row r="286" spans="2:12" x14ac:dyDescent="0.25">
      <c r="B286" s="89"/>
      <c r="C286" s="183" t="s">
        <v>1453</v>
      </c>
      <c r="D286" s="174" t="s">
        <v>1536</v>
      </c>
      <c r="E286" s="164">
        <f>2*2*3</f>
        <v>12</v>
      </c>
      <c r="F286" s="204">
        <v>24.48</v>
      </c>
      <c r="G286" s="204">
        <f t="shared" si="46"/>
        <v>293.76</v>
      </c>
      <c r="H286" s="164">
        <v>8</v>
      </c>
      <c r="I286" s="169">
        <f t="shared" ref="I286:I338" si="56">(1-0.2)/H286</f>
        <v>0.1</v>
      </c>
      <c r="J286" s="191">
        <f t="shared" si="55"/>
        <v>29.376000000000001</v>
      </c>
      <c r="K286" s="144"/>
      <c r="L286" s="145"/>
    </row>
    <row r="287" spans="2:12" x14ac:dyDescent="0.25">
      <c r="B287" s="89"/>
      <c r="C287" s="183" t="s">
        <v>1356</v>
      </c>
      <c r="D287" s="174" t="s">
        <v>1357</v>
      </c>
      <c r="E287" s="164">
        <v>3</v>
      </c>
      <c r="F287" s="204">
        <v>69</v>
      </c>
      <c r="G287" s="204">
        <f>E287*F287</f>
        <v>207</v>
      </c>
      <c r="H287" s="164">
        <v>8</v>
      </c>
      <c r="I287" s="169">
        <f>(1-0.2)/H287</f>
        <v>0.1</v>
      </c>
      <c r="J287" s="191">
        <f>G287*I287</f>
        <v>20.700000000000003</v>
      </c>
      <c r="K287" s="144"/>
      <c r="L287" s="145"/>
    </row>
    <row r="288" spans="2:12" x14ac:dyDescent="0.25">
      <c r="B288" s="89"/>
      <c r="C288" s="182" t="s">
        <v>1355</v>
      </c>
      <c r="D288" s="177" t="s">
        <v>1537</v>
      </c>
      <c r="E288" s="92">
        <v>6</v>
      </c>
      <c r="F288" s="125">
        <v>31.9</v>
      </c>
      <c r="G288" s="125">
        <f>E288*F288</f>
        <v>191.39999999999998</v>
      </c>
      <c r="H288" s="164">
        <v>8</v>
      </c>
      <c r="I288" s="169">
        <f>(1-0.2)/H288</f>
        <v>0.1</v>
      </c>
      <c r="J288" s="126">
        <f>G288*I288</f>
        <v>19.139999999999997</v>
      </c>
      <c r="K288" s="144"/>
      <c r="L288" s="145"/>
    </row>
    <row r="289" spans="2:12" x14ac:dyDescent="0.25">
      <c r="B289" s="89"/>
      <c r="C289" s="182" t="s">
        <v>1468</v>
      </c>
      <c r="D289" s="177" t="s">
        <v>1537</v>
      </c>
      <c r="E289" s="92">
        <v>9</v>
      </c>
      <c r="F289" s="125">
        <v>31.9</v>
      </c>
      <c r="G289" s="125">
        <f>E289*F289</f>
        <v>287.09999999999997</v>
      </c>
      <c r="H289" s="164">
        <v>8</v>
      </c>
      <c r="I289" s="169">
        <f>(1-0.2)/H289</f>
        <v>0.1</v>
      </c>
      <c r="J289" s="126">
        <f>G289*I289</f>
        <v>28.709999999999997</v>
      </c>
      <c r="K289" s="144"/>
      <c r="L289" s="145"/>
    </row>
    <row r="290" spans="2:12" x14ac:dyDescent="0.25">
      <c r="B290" s="89"/>
      <c r="C290" s="182" t="s">
        <v>1477</v>
      </c>
      <c r="D290" s="177" t="s">
        <v>1537</v>
      </c>
      <c r="E290" s="92">
        <v>3</v>
      </c>
      <c r="F290" s="125">
        <v>31.9</v>
      </c>
      <c r="G290" s="125">
        <f>E290*F290</f>
        <v>95.699999999999989</v>
      </c>
      <c r="H290" s="164">
        <v>8</v>
      </c>
      <c r="I290" s="169">
        <f>(1-0.2)/H290</f>
        <v>0.1</v>
      </c>
      <c r="J290" s="126">
        <f>G290*I290</f>
        <v>9.5699999999999985</v>
      </c>
      <c r="K290" s="144"/>
      <c r="L290" s="145"/>
    </row>
    <row r="291" spans="2:12" ht="30" x14ac:dyDescent="0.25">
      <c r="B291" s="89"/>
      <c r="C291" s="183" t="s">
        <v>852</v>
      </c>
      <c r="D291" s="174" t="s">
        <v>1433</v>
      </c>
      <c r="E291" s="164">
        <v>5</v>
      </c>
      <c r="F291" s="204">
        <v>59.44</v>
      </c>
      <c r="G291" s="204">
        <f t="shared" si="46"/>
        <v>297.2</v>
      </c>
      <c r="H291" s="164">
        <v>8</v>
      </c>
      <c r="I291" s="169">
        <f t="shared" si="56"/>
        <v>0.1</v>
      </c>
      <c r="J291" s="191">
        <f t="shared" si="55"/>
        <v>29.72</v>
      </c>
      <c r="K291" s="144"/>
      <c r="L291" s="145"/>
    </row>
    <row r="292" spans="2:12" x14ac:dyDescent="0.25">
      <c r="B292" s="89"/>
      <c r="C292" s="183" t="s">
        <v>1484</v>
      </c>
      <c r="D292" s="119" t="s">
        <v>1485</v>
      </c>
      <c r="E292" s="164">
        <v>5</v>
      </c>
      <c r="F292" s="204">
        <v>36.29</v>
      </c>
      <c r="G292" s="204">
        <f t="shared" si="46"/>
        <v>181.45</v>
      </c>
      <c r="H292" s="164">
        <v>8</v>
      </c>
      <c r="I292" s="169">
        <f t="shared" si="56"/>
        <v>0.1</v>
      </c>
      <c r="J292" s="191">
        <f t="shared" si="55"/>
        <v>18.145</v>
      </c>
      <c r="K292" s="144"/>
      <c r="L292" s="145"/>
    </row>
    <row r="293" spans="2:12" ht="30" x14ac:dyDescent="0.25">
      <c r="B293" s="89"/>
      <c r="C293" s="183" t="s">
        <v>949</v>
      </c>
      <c r="D293" s="119" t="s">
        <v>950</v>
      </c>
      <c r="E293" s="164">
        <v>8</v>
      </c>
      <c r="F293" s="204">
        <v>360.55</v>
      </c>
      <c r="G293" s="204">
        <f t="shared" ref="G293:G294" si="57">E293*F293</f>
        <v>2884.4</v>
      </c>
      <c r="H293" s="164">
        <v>8</v>
      </c>
      <c r="I293" s="169">
        <f t="shared" si="56"/>
        <v>0.1</v>
      </c>
      <c r="J293" s="191">
        <f t="shared" si="55"/>
        <v>288.44</v>
      </c>
      <c r="K293" s="144"/>
      <c r="L293" s="145"/>
    </row>
    <row r="294" spans="2:12" ht="30" x14ac:dyDescent="0.25">
      <c r="B294" s="89"/>
      <c r="C294" s="183" t="s">
        <v>953</v>
      </c>
      <c r="D294" s="119" t="s">
        <v>950</v>
      </c>
      <c r="E294" s="164">
        <v>8</v>
      </c>
      <c r="F294" s="204">
        <v>767.55</v>
      </c>
      <c r="G294" s="204">
        <f t="shared" si="57"/>
        <v>6140.4</v>
      </c>
      <c r="H294" s="164">
        <v>8</v>
      </c>
      <c r="I294" s="169">
        <f t="shared" si="56"/>
        <v>0.1</v>
      </c>
      <c r="J294" s="191">
        <f>G294*I294</f>
        <v>614.04</v>
      </c>
      <c r="K294" s="144"/>
      <c r="L294" s="145"/>
    </row>
    <row r="295" spans="2:12" ht="30" x14ac:dyDescent="0.25">
      <c r="B295" s="89"/>
      <c r="C295" s="183" t="s">
        <v>954</v>
      </c>
      <c r="D295" s="119" t="s">
        <v>950</v>
      </c>
      <c r="E295" s="164">
        <v>1</v>
      </c>
      <c r="F295" s="204">
        <v>731.34</v>
      </c>
      <c r="G295" s="204">
        <f>E295*F295</f>
        <v>731.34</v>
      </c>
      <c r="H295" s="164">
        <v>8</v>
      </c>
      <c r="I295" s="169">
        <f t="shared" si="56"/>
        <v>0.1</v>
      </c>
      <c r="J295" s="191">
        <f>G295*I295</f>
        <v>73.134</v>
      </c>
      <c r="K295" s="144"/>
      <c r="L295" s="145"/>
    </row>
    <row r="296" spans="2:12" x14ac:dyDescent="0.25">
      <c r="B296" s="89"/>
      <c r="C296" s="183" t="s">
        <v>1487</v>
      </c>
      <c r="D296" s="119" t="s">
        <v>1513</v>
      </c>
      <c r="E296" s="164">
        <v>3</v>
      </c>
      <c r="F296" s="204">
        <v>11.9</v>
      </c>
      <c r="G296" s="204">
        <f>E296*F296</f>
        <v>35.700000000000003</v>
      </c>
      <c r="H296" s="164">
        <v>8</v>
      </c>
      <c r="I296" s="169">
        <f t="shared" si="56"/>
        <v>0.1</v>
      </c>
      <c r="J296" s="191">
        <f>G296*I296</f>
        <v>3.5700000000000003</v>
      </c>
      <c r="K296" s="144"/>
      <c r="L296" s="145"/>
    </row>
    <row r="297" spans="2:12" ht="30" x14ac:dyDescent="0.25">
      <c r="B297" s="89"/>
      <c r="C297" s="183" t="s">
        <v>844</v>
      </c>
      <c r="D297" s="174" t="s">
        <v>1430</v>
      </c>
      <c r="E297" s="164">
        <v>10</v>
      </c>
      <c r="F297" s="204">
        <v>19.760000000000002</v>
      </c>
      <c r="G297" s="204">
        <f t="shared" ref="G297" si="58">E297*F297</f>
        <v>197.60000000000002</v>
      </c>
      <c r="H297" s="164">
        <v>8</v>
      </c>
      <c r="I297" s="169">
        <f t="shared" si="56"/>
        <v>0.1</v>
      </c>
      <c r="J297" s="191">
        <f t="shared" ref="J297" si="59">G297*I297</f>
        <v>19.760000000000005</v>
      </c>
      <c r="K297" s="144"/>
      <c r="L297" s="145"/>
    </row>
    <row r="298" spans="2:12" ht="30" x14ac:dyDescent="0.25">
      <c r="B298" s="89"/>
      <c r="C298" s="183" t="s">
        <v>869</v>
      </c>
      <c r="D298" s="174" t="s">
        <v>1434</v>
      </c>
      <c r="E298" s="164">
        <v>10</v>
      </c>
      <c r="F298" s="204">
        <v>7.62</v>
      </c>
      <c r="G298" s="204">
        <f t="shared" si="46"/>
        <v>76.2</v>
      </c>
      <c r="H298" s="164">
        <v>8</v>
      </c>
      <c r="I298" s="169">
        <f t="shared" si="56"/>
        <v>0.1</v>
      </c>
      <c r="J298" s="191">
        <f t="shared" si="55"/>
        <v>7.620000000000001</v>
      </c>
      <c r="K298" s="144"/>
      <c r="L298" s="145"/>
    </row>
    <row r="299" spans="2:12" ht="30" x14ac:dyDescent="0.25">
      <c r="B299" s="89"/>
      <c r="C299" s="183" t="s">
        <v>870</v>
      </c>
      <c r="D299" s="174" t="s">
        <v>1435</v>
      </c>
      <c r="E299" s="164">
        <v>10</v>
      </c>
      <c r="F299" s="204">
        <v>24</v>
      </c>
      <c r="G299" s="204">
        <f t="shared" si="46"/>
        <v>240</v>
      </c>
      <c r="H299" s="164">
        <v>8</v>
      </c>
      <c r="I299" s="169">
        <f t="shared" si="56"/>
        <v>0.1</v>
      </c>
      <c r="J299" s="191">
        <f t="shared" si="55"/>
        <v>24</v>
      </c>
      <c r="K299" s="144"/>
      <c r="L299" s="145"/>
    </row>
    <row r="300" spans="2:12" ht="30" x14ac:dyDescent="0.25">
      <c r="B300" s="89"/>
      <c r="C300" s="182" t="s">
        <v>855</v>
      </c>
      <c r="D300" s="174" t="s">
        <v>1429</v>
      </c>
      <c r="E300" s="92">
        <v>3</v>
      </c>
      <c r="F300" s="125">
        <v>38.14</v>
      </c>
      <c r="G300" s="204">
        <f t="shared" si="46"/>
        <v>114.42</v>
      </c>
      <c r="H300" s="164">
        <v>8</v>
      </c>
      <c r="I300" s="165">
        <f t="shared" si="56"/>
        <v>0.1</v>
      </c>
      <c r="J300" s="191">
        <f t="shared" si="55"/>
        <v>11.442</v>
      </c>
      <c r="K300" s="144"/>
      <c r="L300" s="145"/>
    </row>
    <row r="301" spans="2:12" ht="45" x14ac:dyDescent="0.25">
      <c r="B301" s="89"/>
      <c r="C301" s="182" t="s">
        <v>1034</v>
      </c>
      <c r="D301" s="119" t="s">
        <v>945</v>
      </c>
      <c r="E301" s="164">
        <v>3</v>
      </c>
      <c r="F301" s="125">
        <v>336.19</v>
      </c>
      <c r="G301" s="204">
        <f>E301*F301</f>
        <v>1008.5699999999999</v>
      </c>
      <c r="H301" s="164">
        <v>8</v>
      </c>
      <c r="I301" s="169">
        <f>(1-0.2)/H301</f>
        <v>0.1</v>
      </c>
      <c r="J301" s="191">
        <f>G301*I301</f>
        <v>100.857</v>
      </c>
      <c r="K301" s="144"/>
      <c r="L301" s="145"/>
    </row>
    <row r="302" spans="2:12" ht="45" x14ac:dyDescent="0.25">
      <c r="B302" s="89"/>
      <c r="C302" s="182" t="s">
        <v>966</v>
      </c>
      <c r="D302" s="119" t="s">
        <v>945</v>
      </c>
      <c r="E302" s="164">
        <v>10</v>
      </c>
      <c r="F302" s="204">
        <v>73.52</v>
      </c>
      <c r="G302" s="204">
        <f t="shared" ref="G302:G309" si="60">E302*F302</f>
        <v>735.19999999999993</v>
      </c>
      <c r="H302" s="164">
        <v>8</v>
      </c>
      <c r="I302" s="169">
        <f t="shared" si="56"/>
        <v>0.1</v>
      </c>
      <c r="J302" s="191">
        <f t="shared" si="55"/>
        <v>73.52</v>
      </c>
      <c r="K302" s="144"/>
      <c r="L302" s="145"/>
    </row>
    <row r="303" spans="2:12" x14ac:dyDescent="0.25">
      <c r="B303" s="89"/>
      <c r="C303" s="182" t="s">
        <v>1469</v>
      </c>
      <c r="D303" s="119" t="s">
        <v>1470</v>
      </c>
      <c r="E303" s="164">
        <v>9</v>
      </c>
      <c r="F303" s="204">
        <v>7.9</v>
      </c>
      <c r="G303" s="204">
        <f t="shared" si="60"/>
        <v>71.100000000000009</v>
      </c>
      <c r="H303" s="164">
        <v>8</v>
      </c>
      <c r="I303" s="169">
        <f t="shared" si="56"/>
        <v>0.1</v>
      </c>
      <c r="J303" s="191">
        <f t="shared" si="55"/>
        <v>7.1100000000000012</v>
      </c>
      <c r="K303" s="144"/>
      <c r="L303" s="145"/>
    </row>
    <row r="304" spans="2:12" ht="30" x14ac:dyDescent="0.25">
      <c r="B304" s="89"/>
      <c r="C304" s="182" t="s">
        <v>1466</v>
      </c>
      <c r="D304" s="119" t="s">
        <v>1467</v>
      </c>
      <c r="E304" s="164">
        <v>3</v>
      </c>
      <c r="F304" s="204">
        <v>12.65</v>
      </c>
      <c r="G304" s="204">
        <f t="shared" si="60"/>
        <v>37.950000000000003</v>
      </c>
      <c r="H304" s="164">
        <v>8</v>
      </c>
      <c r="I304" s="169">
        <f t="shared" si="56"/>
        <v>0.1</v>
      </c>
      <c r="J304" s="191">
        <f t="shared" si="55"/>
        <v>3.7950000000000004</v>
      </c>
      <c r="K304" s="144"/>
      <c r="L304" s="145"/>
    </row>
    <row r="305" spans="2:12" ht="30" x14ac:dyDescent="0.25">
      <c r="B305" s="89"/>
      <c r="C305" s="183" t="s">
        <v>1483</v>
      </c>
      <c r="D305" s="119" t="s">
        <v>945</v>
      </c>
      <c r="E305" s="164">
        <v>1</v>
      </c>
      <c r="F305" s="204">
        <v>297.52999999999997</v>
      </c>
      <c r="G305" s="204">
        <f>E305*F305</f>
        <v>297.52999999999997</v>
      </c>
      <c r="H305" s="164">
        <v>8</v>
      </c>
      <c r="I305" s="165">
        <f t="shared" si="56"/>
        <v>0.1</v>
      </c>
      <c r="J305" s="191">
        <f t="shared" si="55"/>
        <v>29.753</v>
      </c>
      <c r="K305" s="144"/>
      <c r="L305" s="145"/>
    </row>
    <row r="306" spans="2:12" ht="30" x14ac:dyDescent="0.25">
      <c r="B306" s="89"/>
      <c r="C306" s="182" t="s">
        <v>1478</v>
      </c>
      <c r="D306" s="119" t="s">
        <v>1479</v>
      </c>
      <c r="E306" s="164">
        <v>1</v>
      </c>
      <c r="F306" s="204">
        <f>1.75*50</f>
        <v>87.5</v>
      </c>
      <c r="G306" s="204">
        <f t="shared" si="60"/>
        <v>87.5</v>
      </c>
      <c r="H306" s="164">
        <v>8</v>
      </c>
      <c r="I306" s="169">
        <f t="shared" si="56"/>
        <v>0.1</v>
      </c>
      <c r="J306" s="191">
        <f t="shared" si="55"/>
        <v>8.75</v>
      </c>
      <c r="K306" s="144"/>
      <c r="L306" s="145"/>
    </row>
    <row r="307" spans="2:12" ht="30" x14ac:dyDescent="0.25">
      <c r="B307" s="89"/>
      <c r="C307" s="182" t="s">
        <v>959</v>
      </c>
      <c r="D307" s="119" t="s">
        <v>950</v>
      </c>
      <c r="E307" s="164">
        <v>4</v>
      </c>
      <c r="F307" s="204">
        <v>831.3</v>
      </c>
      <c r="G307" s="204">
        <f t="shared" si="60"/>
        <v>3325.2</v>
      </c>
      <c r="H307" s="164">
        <v>8</v>
      </c>
      <c r="I307" s="169">
        <f t="shared" si="56"/>
        <v>0.1</v>
      </c>
      <c r="J307" s="191">
        <f t="shared" si="55"/>
        <v>332.52</v>
      </c>
      <c r="K307" s="144"/>
      <c r="L307" s="145"/>
    </row>
    <row r="308" spans="2:12" ht="30" x14ac:dyDescent="0.25">
      <c r="B308" s="89"/>
      <c r="C308" s="183" t="s">
        <v>845</v>
      </c>
      <c r="D308" s="174" t="s">
        <v>1526</v>
      </c>
      <c r="E308" s="164">
        <v>3</v>
      </c>
      <c r="F308" s="204">
        <v>125.9</v>
      </c>
      <c r="G308" s="204">
        <f t="shared" si="60"/>
        <v>377.70000000000005</v>
      </c>
      <c r="H308" s="164">
        <v>8</v>
      </c>
      <c r="I308" s="169">
        <f t="shared" si="56"/>
        <v>0.1</v>
      </c>
      <c r="J308" s="191">
        <f t="shared" si="55"/>
        <v>37.770000000000003</v>
      </c>
      <c r="K308" s="144"/>
      <c r="L308" s="145"/>
    </row>
    <row r="309" spans="2:12" ht="30" x14ac:dyDescent="0.25">
      <c r="B309" s="89"/>
      <c r="C309" s="183" t="s">
        <v>1001</v>
      </c>
      <c r="D309" s="174" t="s">
        <v>978</v>
      </c>
      <c r="E309" s="164">
        <v>1</v>
      </c>
      <c r="F309" s="204">
        <v>56.32</v>
      </c>
      <c r="G309" s="204">
        <f t="shared" si="60"/>
        <v>56.32</v>
      </c>
      <c r="H309" s="164">
        <v>8</v>
      </c>
      <c r="I309" s="165">
        <f t="shared" si="56"/>
        <v>0.1</v>
      </c>
      <c r="J309" s="191">
        <f t="shared" si="55"/>
        <v>5.6320000000000006</v>
      </c>
      <c r="K309" s="144"/>
      <c r="L309" s="145"/>
    </row>
    <row r="310" spans="2:12" ht="30" x14ac:dyDescent="0.25">
      <c r="B310" s="89"/>
      <c r="C310" s="183" t="s">
        <v>1012</v>
      </c>
      <c r="D310" s="174" t="s">
        <v>950</v>
      </c>
      <c r="E310" s="164">
        <v>2</v>
      </c>
      <c r="F310" s="204">
        <v>1859.14</v>
      </c>
      <c r="G310" s="204">
        <f>E310*F310</f>
        <v>3718.28</v>
      </c>
      <c r="H310" s="164">
        <v>8</v>
      </c>
      <c r="I310" s="169">
        <f t="shared" si="56"/>
        <v>0.1</v>
      </c>
      <c r="J310" s="191">
        <f t="shared" si="55"/>
        <v>371.82800000000003</v>
      </c>
      <c r="K310" s="144"/>
      <c r="L310" s="145"/>
    </row>
    <row r="311" spans="2:12" ht="30" x14ac:dyDescent="0.25">
      <c r="B311" s="89"/>
      <c r="C311" s="183" t="s">
        <v>940</v>
      </c>
      <c r="D311" s="174" t="s">
        <v>1013</v>
      </c>
      <c r="E311" s="164">
        <v>2</v>
      </c>
      <c r="F311" s="204">
        <v>476.19</v>
      </c>
      <c r="G311" s="204">
        <f>E311*F311</f>
        <v>952.38</v>
      </c>
      <c r="H311" s="164">
        <v>8</v>
      </c>
      <c r="I311" s="169">
        <f t="shared" si="56"/>
        <v>0.1</v>
      </c>
      <c r="J311" s="191">
        <f t="shared" si="55"/>
        <v>95.238</v>
      </c>
      <c r="K311" s="144"/>
      <c r="L311" s="145"/>
    </row>
    <row r="312" spans="2:12" x14ac:dyDescent="0.25">
      <c r="B312" s="89"/>
      <c r="C312" s="183" t="s">
        <v>1475</v>
      </c>
      <c r="D312" s="174" t="s">
        <v>950</v>
      </c>
      <c r="E312" s="164">
        <v>1</v>
      </c>
      <c r="F312" s="204">
        <v>202.46</v>
      </c>
      <c r="G312" s="204">
        <f t="shared" ref="G312" si="61">E312*F312</f>
        <v>202.46</v>
      </c>
      <c r="H312" s="164">
        <v>8</v>
      </c>
      <c r="I312" s="169">
        <f t="shared" si="56"/>
        <v>0.1</v>
      </c>
      <c r="J312" s="191">
        <f t="shared" si="55"/>
        <v>20.246000000000002</v>
      </c>
      <c r="K312" s="144"/>
      <c r="L312" s="145"/>
    </row>
    <row r="313" spans="2:12" ht="30" x14ac:dyDescent="0.25">
      <c r="B313" s="89"/>
      <c r="C313" s="183" t="s">
        <v>871</v>
      </c>
      <c r="D313" s="174" t="s">
        <v>1552</v>
      </c>
      <c r="E313" s="164">
        <v>5</v>
      </c>
      <c r="F313" s="204">
        <v>26.13</v>
      </c>
      <c r="G313" s="204">
        <f t="shared" si="46"/>
        <v>130.65</v>
      </c>
      <c r="H313" s="164">
        <v>8</v>
      </c>
      <c r="I313" s="169">
        <f t="shared" si="56"/>
        <v>0.1</v>
      </c>
      <c r="J313" s="191">
        <f t="shared" si="55"/>
        <v>13.065000000000001</v>
      </c>
      <c r="K313" s="144"/>
      <c r="L313" s="145"/>
    </row>
    <row r="314" spans="2:12" ht="30" x14ac:dyDescent="0.25">
      <c r="B314" s="89"/>
      <c r="C314" s="183" t="s">
        <v>872</v>
      </c>
      <c r="D314" s="174" t="s">
        <v>1547</v>
      </c>
      <c r="E314" s="164">
        <v>5</v>
      </c>
      <c r="F314" s="204">
        <v>17.100000000000001</v>
      </c>
      <c r="G314" s="204">
        <f t="shared" si="46"/>
        <v>85.5</v>
      </c>
      <c r="H314" s="164">
        <v>8</v>
      </c>
      <c r="I314" s="169">
        <f t="shared" si="56"/>
        <v>0.1</v>
      </c>
      <c r="J314" s="191">
        <f t="shared" si="55"/>
        <v>8.5500000000000007</v>
      </c>
      <c r="K314" s="144"/>
      <c r="L314" s="145"/>
    </row>
    <row r="315" spans="2:12" ht="30" x14ac:dyDescent="0.25">
      <c r="B315" s="89"/>
      <c r="C315" s="183" t="s">
        <v>873</v>
      </c>
      <c r="D315" s="174" t="s">
        <v>1548</v>
      </c>
      <c r="E315" s="164">
        <v>5</v>
      </c>
      <c r="F315" s="204">
        <v>19.739999999999998</v>
      </c>
      <c r="G315" s="204">
        <f t="shared" si="46"/>
        <v>98.699999999999989</v>
      </c>
      <c r="H315" s="164">
        <v>8</v>
      </c>
      <c r="I315" s="169">
        <f t="shared" si="56"/>
        <v>0.1</v>
      </c>
      <c r="J315" s="191">
        <f t="shared" si="55"/>
        <v>9.8699999999999992</v>
      </c>
      <c r="K315" s="144"/>
      <c r="L315" s="145"/>
    </row>
    <row r="316" spans="2:12" ht="30" x14ac:dyDescent="0.25">
      <c r="B316" s="89"/>
      <c r="C316" s="182" t="s">
        <v>846</v>
      </c>
      <c r="D316" s="119" t="s">
        <v>967</v>
      </c>
      <c r="E316" s="164">
        <v>10</v>
      </c>
      <c r="F316" s="204">
        <v>13.9</v>
      </c>
      <c r="G316" s="204">
        <f t="shared" si="46"/>
        <v>139</v>
      </c>
      <c r="H316" s="164">
        <v>8</v>
      </c>
      <c r="I316" s="169">
        <f t="shared" si="56"/>
        <v>0.1</v>
      </c>
      <c r="J316" s="191">
        <f t="shared" si="55"/>
        <v>13.9</v>
      </c>
      <c r="K316" s="144"/>
      <c r="L316" s="145"/>
    </row>
    <row r="317" spans="2:12" x14ac:dyDescent="0.25">
      <c r="B317" s="89"/>
      <c r="C317" s="182" t="s">
        <v>847</v>
      </c>
      <c r="D317" s="119" t="s">
        <v>945</v>
      </c>
      <c r="E317" s="164">
        <v>7</v>
      </c>
      <c r="F317" s="204">
        <v>19.690000000000001</v>
      </c>
      <c r="G317" s="204">
        <f t="shared" si="46"/>
        <v>137.83000000000001</v>
      </c>
      <c r="H317" s="164">
        <v>8</v>
      </c>
      <c r="I317" s="169">
        <f t="shared" si="56"/>
        <v>0.1</v>
      </c>
      <c r="J317" s="191">
        <f t="shared" si="55"/>
        <v>13.783000000000001</v>
      </c>
      <c r="K317" s="144"/>
      <c r="L317" s="145"/>
    </row>
    <row r="318" spans="2:12" ht="30" x14ac:dyDescent="0.25">
      <c r="B318" s="89"/>
      <c r="C318" s="183" t="s">
        <v>874</v>
      </c>
      <c r="D318" s="174" t="s">
        <v>1014</v>
      </c>
      <c r="E318" s="164">
        <v>20</v>
      </c>
      <c r="F318" s="204">
        <v>25</v>
      </c>
      <c r="G318" s="204">
        <f t="shared" si="46"/>
        <v>500</v>
      </c>
      <c r="H318" s="164">
        <v>8</v>
      </c>
      <c r="I318" s="169">
        <f t="shared" si="56"/>
        <v>0.1</v>
      </c>
      <c r="J318" s="191">
        <f t="shared" si="55"/>
        <v>50</v>
      </c>
      <c r="K318" s="144"/>
      <c r="L318" s="145"/>
    </row>
    <row r="319" spans="2:12" x14ac:dyDescent="0.25">
      <c r="B319" s="89"/>
      <c r="C319" s="183" t="s">
        <v>1480</v>
      </c>
      <c r="D319" s="174" t="s">
        <v>1514</v>
      </c>
      <c r="E319" s="164">
        <v>6</v>
      </c>
      <c r="F319" s="204">
        <v>28</v>
      </c>
      <c r="G319" s="204">
        <f t="shared" si="46"/>
        <v>168</v>
      </c>
      <c r="H319" s="164">
        <v>8</v>
      </c>
      <c r="I319" s="169">
        <f t="shared" si="56"/>
        <v>0.1</v>
      </c>
      <c r="J319" s="191">
        <f t="shared" si="55"/>
        <v>16.8</v>
      </c>
      <c r="K319" s="144"/>
      <c r="L319" s="145"/>
    </row>
    <row r="320" spans="2:12" ht="30" x14ac:dyDescent="0.25">
      <c r="B320" s="89"/>
      <c r="C320" s="183" t="s">
        <v>1015</v>
      </c>
      <c r="D320" s="174" t="s">
        <v>1553</v>
      </c>
      <c r="E320" s="164">
        <v>20</v>
      </c>
      <c r="F320" s="204">
        <v>54.41</v>
      </c>
      <c r="G320" s="204">
        <f t="shared" si="46"/>
        <v>1088.1999999999998</v>
      </c>
      <c r="H320" s="164">
        <v>8</v>
      </c>
      <c r="I320" s="169">
        <f t="shared" si="56"/>
        <v>0.1</v>
      </c>
      <c r="J320" s="191">
        <f t="shared" si="55"/>
        <v>108.82</v>
      </c>
      <c r="K320" s="144"/>
      <c r="L320" s="145"/>
    </row>
    <row r="321" spans="2:12" x14ac:dyDescent="0.25">
      <c r="B321" s="89"/>
      <c r="C321" s="183" t="s">
        <v>1481</v>
      </c>
      <c r="D321" s="174" t="s">
        <v>1482</v>
      </c>
      <c r="E321" s="164">
        <v>40</v>
      </c>
      <c r="F321" s="204">
        <v>6.99</v>
      </c>
      <c r="G321" s="204">
        <f t="shared" si="46"/>
        <v>279.60000000000002</v>
      </c>
      <c r="H321" s="164">
        <v>8</v>
      </c>
      <c r="I321" s="169">
        <f t="shared" si="56"/>
        <v>0.1</v>
      </c>
      <c r="J321" s="191">
        <f t="shared" si="55"/>
        <v>27.960000000000004</v>
      </c>
      <c r="K321" s="144"/>
      <c r="L321" s="145"/>
    </row>
    <row r="322" spans="2:12" ht="30" x14ac:dyDescent="0.25">
      <c r="B322" s="89"/>
      <c r="C322" s="183" t="s">
        <v>986</v>
      </c>
      <c r="D322" s="119" t="s">
        <v>950</v>
      </c>
      <c r="E322" s="164">
        <v>4</v>
      </c>
      <c r="F322" s="204">
        <v>499.7</v>
      </c>
      <c r="G322" s="204">
        <f t="shared" si="46"/>
        <v>1998.8</v>
      </c>
      <c r="H322" s="164">
        <v>8</v>
      </c>
      <c r="I322" s="169">
        <f t="shared" si="56"/>
        <v>0.1</v>
      </c>
      <c r="J322" s="191">
        <f t="shared" si="55"/>
        <v>199.88</v>
      </c>
      <c r="K322" s="144"/>
      <c r="L322" s="145"/>
    </row>
    <row r="323" spans="2:12" x14ac:dyDescent="0.25">
      <c r="B323" s="89"/>
      <c r="C323" s="183" t="s">
        <v>1008</v>
      </c>
      <c r="D323" s="174" t="s">
        <v>1011</v>
      </c>
      <c r="E323" s="164">
        <v>2</v>
      </c>
      <c r="F323" s="204">
        <v>18.5</v>
      </c>
      <c r="G323" s="204">
        <f t="shared" ref="G323" si="62">E323*F323</f>
        <v>37</v>
      </c>
      <c r="H323" s="164">
        <v>8</v>
      </c>
      <c r="I323" s="169">
        <f t="shared" si="56"/>
        <v>0.1</v>
      </c>
      <c r="J323" s="191">
        <f t="shared" si="55"/>
        <v>3.7</v>
      </c>
      <c r="K323" s="144"/>
      <c r="L323" s="145"/>
    </row>
    <row r="324" spans="2:12" x14ac:dyDescent="0.25">
      <c r="B324" s="89"/>
      <c r="C324" s="183" t="s">
        <v>859</v>
      </c>
      <c r="D324" s="174" t="s">
        <v>1530</v>
      </c>
      <c r="E324" s="164">
        <v>3</v>
      </c>
      <c r="F324" s="204">
        <v>28.34</v>
      </c>
      <c r="G324" s="204">
        <f t="shared" si="46"/>
        <v>85.02</v>
      </c>
      <c r="H324" s="164">
        <v>8</v>
      </c>
      <c r="I324" s="165">
        <f t="shared" si="56"/>
        <v>0.1</v>
      </c>
      <c r="J324" s="191">
        <f t="shared" si="55"/>
        <v>8.5020000000000007</v>
      </c>
      <c r="K324" s="144"/>
      <c r="L324" s="145"/>
    </row>
    <row r="325" spans="2:12" ht="30" x14ac:dyDescent="0.25">
      <c r="B325" s="89"/>
      <c r="C325" s="183" t="s">
        <v>1460</v>
      </c>
      <c r="D325" s="174" t="s">
        <v>1461</v>
      </c>
      <c r="E325" s="164">
        <v>3</v>
      </c>
      <c r="F325" s="204">
        <v>64.53</v>
      </c>
      <c r="G325" s="204">
        <f t="shared" si="46"/>
        <v>193.59</v>
      </c>
      <c r="H325" s="164">
        <v>8</v>
      </c>
      <c r="I325" s="165">
        <f t="shared" si="56"/>
        <v>0.1</v>
      </c>
      <c r="J325" s="191">
        <f t="shared" si="55"/>
        <v>19.359000000000002</v>
      </c>
      <c r="K325" s="144"/>
      <c r="L325" s="145"/>
    </row>
    <row r="326" spans="2:12" x14ac:dyDescent="0.25">
      <c r="B326" s="89"/>
      <c r="C326" s="183" t="s">
        <v>875</v>
      </c>
      <c r="D326" s="174" t="s">
        <v>1538</v>
      </c>
      <c r="E326" s="164">
        <f>4*3</f>
        <v>12</v>
      </c>
      <c r="F326" s="204">
        <v>5.9</v>
      </c>
      <c r="G326" s="204">
        <f t="shared" si="46"/>
        <v>70.800000000000011</v>
      </c>
      <c r="H326" s="164">
        <v>8</v>
      </c>
      <c r="I326" s="169">
        <f t="shared" si="56"/>
        <v>0.1</v>
      </c>
      <c r="J326" s="191">
        <f t="shared" si="55"/>
        <v>7.0800000000000018</v>
      </c>
      <c r="K326" s="144"/>
      <c r="L326" s="145"/>
    </row>
    <row r="327" spans="2:12" x14ac:dyDescent="0.25">
      <c r="B327" s="89"/>
      <c r="C327" s="183" t="s">
        <v>876</v>
      </c>
      <c r="D327" s="174" t="s">
        <v>1539</v>
      </c>
      <c r="E327" s="164">
        <f>4*3</f>
        <v>12</v>
      </c>
      <c r="F327" s="204">
        <v>5.9</v>
      </c>
      <c r="G327" s="204">
        <f t="shared" si="46"/>
        <v>70.800000000000011</v>
      </c>
      <c r="H327" s="164">
        <v>8</v>
      </c>
      <c r="I327" s="169">
        <f t="shared" si="56"/>
        <v>0.1</v>
      </c>
      <c r="J327" s="191">
        <f t="shared" si="55"/>
        <v>7.0800000000000018</v>
      </c>
      <c r="K327" s="144"/>
      <c r="L327" s="145"/>
    </row>
    <row r="328" spans="2:12" x14ac:dyDescent="0.25">
      <c r="B328" s="89"/>
      <c r="C328" s="183" t="s">
        <v>1493</v>
      </c>
      <c r="D328" s="174" t="s">
        <v>1540</v>
      </c>
      <c r="E328" s="164">
        <f t="shared" ref="E328:E332" si="63">4*10</f>
        <v>40</v>
      </c>
      <c r="F328" s="204">
        <v>28.99</v>
      </c>
      <c r="G328" s="204">
        <f t="shared" si="46"/>
        <v>1159.5999999999999</v>
      </c>
      <c r="H328" s="164">
        <v>8</v>
      </c>
      <c r="I328" s="169">
        <f t="shared" si="56"/>
        <v>0.1</v>
      </c>
      <c r="J328" s="191">
        <f t="shared" si="55"/>
        <v>115.96</v>
      </c>
      <c r="K328" s="144"/>
      <c r="L328" s="145"/>
    </row>
    <row r="329" spans="2:12" ht="30" x14ac:dyDescent="0.25">
      <c r="B329" s="89"/>
      <c r="C329" s="183" t="s">
        <v>1486</v>
      </c>
      <c r="D329" s="174" t="s">
        <v>1515</v>
      </c>
      <c r="E329" s="164">
        <v>4</v>
      </c>
      <c r="F329" s="204">
        <v>12.86</v>
      </c>
      <c r="G329" s="204">
        <f t="shared" ref="G329" si="64">E329*F329</f>
        <v>51.44</v>
      </c>
      <c r="H329" s="164">
        <v>8</v>
      </c>
      <c r="I329" s="169">
        <f t="shared" ref="I329" si="65">(1-0.2)/H329</f>
        <v>0.1</v>
      </c>
      <c r="J329" s="191">
        <f t="shared" ref="J329" si="66">G329*I329</f>
        <v>5.1440000000000001</v>
      </c>
      <c r="K329" s="144"/>
      <c r="L329" s="145"/>
    </row>
    <row r="330" spans="2:12" ht="30" x14ac:dyDescent="0.25">
      <c r="B330" s="89"/>
      <c r="C330" s="183" t="s">
        <v>1016</v>
      </c>
      <c r="D330" s="174" t="s">
        <v>1515</v>
      </c>
      <c r="E330" s="164">
        <f t="shared" si="63"/>
        <v>40</v>
      </c>
      <c r="F330" s="204">
        <v>12.86</v>
      </c>
      <c r="G330" s="204">
        <f t="shared" si="46"/>
        <v>514.4</v>
      </c>
      <c r="H330" s="164">
        <v>8</v>
      </c>
      <c r="I330" s="169">
        <f t="shared" si="56"/>
        <v>0.1</v>
      </c>
      <c r="J330" s="191">
        <f t="shared" si="55"/>
        <v>51.44</v>
      </c>
      <c r="K330" s="144"/>
      <c r="L330" s="145"/>
    </row>
    <row r="331" spans="2:12" ht="30" x14ac:dyDescent="0.25">
      <c r="B331" s="89"/>
      <c r="C331" s="183" t="s">
        <v>1017</v>
      </c>
      <c r="D331" s="174" t="s">
        <v>1516</v>
      </c>
      <c r="E331" s="164">
        <f t="shared" si="63"/>
        <v>40</v>
      </c>
      <c r="F331" s="204">
        <v>19.78</v>
      </c>
      <c r="G331" s="204">
        <f t="shared" si="46"/>
        <v>791.2</v>
      </c>
      <c r="H331" s="164">
        <v>8</v>
      </c>
      <c r="I331" s="169">
        <f t="shared" si="56"/>
        <v>0.1</v>
      </c>
      <c r="J331" s="191">
        <f t="shared" si="55"/>
        <v>79.12</v>
      </c>
      <c r="K331" s="144"/>
      <c r="L331" s="145"/>
    </row>
    <row r="332" spans="2:12" ht="30" x14ac:dyDescent="0.25">
      <c r="B332" s="89"/>
      <c r="C332" s="183" t="s">
        <v>1018</v>
      </c>
      <c r="D332" s="174" t="s">
        <v>1436</v>
      </c>
      <c r="E332" s="164">
        <f t="shared" si="63"/>
        <v>40</v>
      </c>
      <c r="F332" s="204">
        <v>34.200000000000003</v>
      </c>
      <c r="G332" s="204">
        <f t="shared" si="46"/>
        <v>1368</v>
      </c>
      <c r="H332" s="164">
        <v>8</v>
      </c>
      <c r="I332" s="169">
        <f t="shared" si="56"/>
        <v>0.1</v>
      </c>
      <c r="J332" s="191">
        <f t="shared" si="55"/>
        <v>136.80000000000001</v>
      </c>
      <c r="K332" s="144"/>
      <c r="L332" s="145"/>
    </row>
    <row r="333" spans="2:12" ht="30" x14ac:dyDescent="0.25">
      <c r="B333" s="89"/>
      <c r="C333" s="182" t="s">
        <v>992</v>
      </c>
      <c r="D333" s="174" t="s">
        <v>1531</v>
      </c>
      <c r="E333" s="164">
        <v>2</v>
      </c>
      <c r="F333" s="125">
        <v>799.92</v>
      </c>
      <c r="G333" s="204">
        <f t="shared" si="46"/>
        <v>1599.84</v>
      </c>
      <c r="H333" s="164">
        <v>8</v>
      </c>
      <c r="I333" s="165">
        <f t="shared" si="56"/>
        <v>0.1</v>
      </c>
      <c r="J333" s="191">
        <f t="shared" si="55"/>
        <v>159.98400000000001</v>
      </c>
      <c r="K333" s="144"/>
      <c r="L333" s="145"/>
    </row>
    <row r="334" spans="2:12" ht="30" x14ac:dyDescent="0.25">
      <c r="B334" s="89"/>
      <c r="C334" s="183" t="s">
        <v>877</v>
      </c>
      <c r="D334" s="174" t="s">
        <v>1517</v>
      </c>
      <c r="E334" s="164">
        <v>2</v>
      </c>
      <c r="F334" s="204">
        <v>327.8</v>
      </c>
      <c r="G334" s="204">
        <f t="shared" si="46"/>
        <v>655.6</v>
      </c>
      <c r="H334" s="164">
        <v>8</v>
      </c>
      <c r="I334" s="169">
        <f t="shared" si="56"/>
        <v>0.1</v>
      </c>
      <c r="J334" s="191">
        <f t="shared" si="55"/>
        <v>65.56</v>
      </c>
      <c r="K334" s="144"/>
      <c r="L334" s="145"/>
    </row>
    <row r="335" spans="2:12" ht="30" x14ac:dyDescent="0.25">
      <c r="B335" s="89"/>
      <c r="C335" s="183" t="s">
        <v>1462</v>
      </c>
      <c r="D335" s="174" t="s">
        <v>1463</v>
      </c>
      <c r="E335" s="164">
        <v>6</v>
      </c>
      <c r="F335" s="204">
        <v>35.74</v>
      </c>
      <c r="G335" s="204">
        <f t="shared" si="46"/>
        <v>214.44</v>
      </c>
      <c r="H335" s="164">
        <v>8</v>
      </c>
      <c r="I335" s="169">
        <f t="shared" si="56"/>
        <v>0.1</v>
      </c>
      <c r="J335" s="191">
        <f t="shared" si="55"/>
        <v>21.444000000000003</v>
      </c>
      <c r="K335" s="144"/>
      <c r="L335" s="145"/>
    </row>
    <row r="336" spans="2:12" x14ac:dyDescent="0.25">
      <c r="B336" s="89"/>
      <c r="C336" s="183" t="s">
        <v>1471</v>
      </c>
      <c r="D336" s="174" t="s">
        <v>1472</v>
      </c>
      <c r="E336" s="164">
        <v>3</v>
      </c>
      <c r="F336" s="204">
        <v>28</v>
      </c>
      <c r="G336" s="204">
        <f t="shared" si="46"/>
        <v>84</v>
      </c>
      <c r="H336" s="164">
        <v>8</v>
      </c>
      <c r="I336" s="169">
        <f t="shared" si="56"/>
        <v>0.1</v>
      </c>
      <c r="J336" s="191">
        <f t="shared" si="55"/>
        <v>8.4</v>
      </c>
      <c r="K336" s="144"/>
      <c r="L336" s="145"/>
    </row>
    <row r="337" spans="2:13" ht="30" x14ac:dyDescent="0.25">
      <c r="B337" s="89"/>
      <c r="C337" s="182" t="s">
        <v>1354</v>
      </c>
      <c r="D337" s="174" t="s">
        <v>1542</v>
      </c>
      <c r="E337" s="164">
        <v>10</v>
      </c>
      <c r="F337" s="125">
        <v>9.77</v>
      </c>
      <c r="G337" s="204">
        <f t="shared" ref="G337:G338" si="67">E337*F337</f>
        <v>97.699999999999989</v>
      </c>
      <c r="H337" s="164">
        <v>8</v>
      </c>
      <c r="I337" s="169">
        <f t="shared" si="56"/>
        <v>0.1</v>
      </c>
      <c r="J337" s="191">
        <f t="shared" si="55"/>
        <v>9.77</v>
      </c>
      <c r="K337" s="144"/>
      <c r="L337" s="145"/>
    </row>
    <row r="338" spans="2:13" ht="30" x14ac:dyDescent="0.25">
      <c r="B338" s="89"/>
      <c r="C338" s="182" t="s">
        <v>968</v>
      </c>
      <c r="D338" s="174" t="s">
        <v>1543</v>
      </c>
      <c r="E338" s="92">
        <v>3</v>
      </c>
      <c r="F338" s="125">
        <v>33.130000000000003</v>
      </c>
      <c r="G338" s="125">
        <f t="shared" si="67"/>
        <v>99.390000000000015</v>
      </c>
      <c r="H338" s="164">
        <v>8</v>
      </c>
      <c r="I338" s="169">
        <f t="shared" si="56"/>
        <v>0.1</v>
      </c>
      <c r="J338" s="126">
        <f t="shared" si="55"/>
        <v>9.9390000000000018</v>
      </c>
      <c r="K338" s="144"/>
      <c r="L338" s="145"/>
    </row>
    <row r="339" spans="2:13" x14ac:dyDescent="0.25">
      <c r="B339" s="89"/>
      <c r="C339" s="557" t="s">
        <v>900</v>
      </c>
      <c r="D339" s="558"/>
      <c r="E339" s="559"/>
      <c r="F339" s="559"/>
      <c r="G339" s="559"/>
      <c r="H339" s="559"/>
      <c r="I339" s="559"/>
      <c r="J339" s="211">
        <f>SUM(G6:G338)</f>
        <v>165913.83000000016</v>
      </c>
      <c r="K339" s="144"/>
      <c r="L339" s="145"/>
    </row>
    <row r="340" spans="2:13" x14ac:dyDescent="0.25">
      <c r="B340" s="89"/>
      <c r="C340" s="544" t="s">
        <v>898</v>
      </c>
      <c r="D340" s="545"/>
      <c r="E340" s="546"/>
      <c r="F340" s="546"/>
      <c r="G340" s="546"/>
      <c r="H340" s="546"/>
      <c r="I340" s="546"/>
      <c r="J340" s="214">
        <f>SUM(J6:J338)</f>
        <v>16591.38300000002</v>
      </c>
      <c r="K340" s="90"/>
      <c r="L340" s="146"/>
    </row>
    <row r="341" spans="2:13" x14ac:dyDescent="0.25">
      <c r="B341" s="89"/>
      <c r="C341" s="547" t="s">
        <v>899</v>
      </c>
      <c r="D341" s="548"/>
      <c r="E341" s="549"/>
      <c r="F341" s="549"/>
      <c r="G341" s="549"/>
      <c r="H341" s="549"/>
      <c r="I341" s="549"/>
      <c r="J341" s="213">
        <f>J340/12</f>
        <v>1382.6152500000017</v>
      </c>
      <c r="K341" s="90"/>
      <c r="L341" s="147"/>
      <c r="M341" s="147"/>
    </row>
    <row r="342" spans="2:13" ht="36.75" customHeight="1" x14ac:dyDescent="0.25">
      <c r="B342" s="89"/>
      <c r="C342" s="215" t="s">
        <v>878</v>
      </c>
      <c r="D342" s="550" t="s">
        <v>1380</v>
      </c>
      <c r="E342" s="551"/>
      <c r="F342" s="551"/>
      <c r="G342" s="551"/>
      <c r="H342" s="551"/>
      <c r="I342" s="552"/>
      <c r="J342" s="212">
        <f>J341+J339*0.25%</f>
        <v>1797.399825000002</v>
      </c>
      <c r="K342" s="148"/>
      <c r="L342" s="147"/>
    </row>
    <row r="343" spans="2:13" ht="15.75" thickBot="1" x14ac:dyDescent="0.3">
      <c r="B343" s="89"/>
      <c r="C343" s="553" t="s">
        <v>897</v>
      </c>
      <c r="D343" s="554"/>
      <c r="E343" s="555"/>
      <c r="F343" s="555"/>
      <c r="G343" s="555"/>
      <c r="H343" s="555"/>
      <c r="I343" s="555"/>
      <c r="J343" s="216">
        <f>J342/(SUM(RESUMO!E13:E24))</f>
        <v>66.570363888888963</v>
      </c>
      <c r="K343" s="90"/>
      <c r="L343" s="147"/>
    </row>
    <row r="344" spans="2:13" ht="18" customHeight="1" x14ac:dyDescent="0.25">
      <c r="B344" s="95"/>
      <c r="C344" s="188"/>
      <c r="D344" s="149"/>
      <c r="E344" s="150"/>
      <c r="F344" s="209"/>
      <c r="G344" s="199"/>
      <c r="H344" s="151"/>
      <c r="I344" s="152"/>
      <c r="J344" s="199"/>
      <c r="K344" s="97"/>
    </row>
    <row r="345" spans="2:13" ht="30" customHeight="1" x14ac:dyDescent="0.25">
      <c r="C345" s="189"/>
      <c r="D345" s="153"/>
      <c r="E345" s="154"/>
      <c r="F345" s="210"/>
      <c r="G345" s="200"/>
      <c r="H345" s="156"/>
      <c r="I345" s="155"/>
      <c r="J345" s="200"/>
    </row>
    <row r="885" ht="30" customHeight="1" x14ac:dyDescent="0.25"/>
    <row r="886" ht="27.75" customHeight="1" x14ac:dyDescent="0.25"/>
  </sheetData>
  <sheetProtection selectLockedCells="1" selectUnlockedCells="1"/>
  <mergeCells count="6">
    <mergeCell ref="C340:I340"/>
    <mergeCell ref="C341:I341"/>
    <mergeCell ref="D342:I342"/>
    <mergeCell ref="C343:I343"/>
    <mergeCell ref="C3:J3"/>
    <mergeCell ref="C339:I339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0"/>
  <sheetViews>
    <sheetView showGridLines="0" zoomScaleNormal="100" zoomScaleSheetLayoutView="115" workbookViewId="0">
      <selection activeCell="L16" sqref="L16"/>
    </sheetView>
  </sheetViews>
  <sheetFormatPr defaultRowHeight="12.75" x14ac:dyDescent="0.2"/>
  <cols>
    <col min="1" max="1" width="3.25" style="7" customWidth="1"/>
    <col min="2" max="2" width="2.75" style="7" customWidth="1"/>
    <col min="3" max="3" width="9.25" style="8" customWidth="1"/>
    <col min="4" max="4" width="45.125" style="7" customWidth="1"/>
    <col min="5" max="5" width="8.625" style="7" customWidth="1"/>
    <col min="6" max="6" width="4.625" style="7" customWidth="1"/>
    <col min="7" max="9" width="9" style="7"/>
    <col min="10" max="10" width="9.25" style="7" customWidth="1"/>
    <col min="11" max="11" width="45.125" style="7" customWidth="1"/>
    <col min="12" max="12" width="9.125" style="7" customWidth="1"/>
    <col min="13" max="15" width="9" style="7"/>
    <col min="16" max="16" width="2.75" style="7" customWidth="1"/>
    <col min="17" max="16384" width="9" style="7"/>
  </cols>
  <sheetData>
    <row r="1" spans="2:16" ht="18.75" customHeight="1" x14ac:dyDescent="0.2"/>
    <row r="2" spans="2:16" ht="15.75" customHeight="1" x14ac:dyDescent="0.2">
      <c r="B2" s="30"/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2:16" ht="15" customHeight="1" x14ac:dyDescent="0.2">
      <c r="B3" s="34"/>
      <c r="C3" s="562" t="s">
        <v>143</v>
      </c>
      <c r="D3" s="562"/>
      <c r="E3" s="562"/>
      <c r="F3" s="35"/>
      <c r="G3" s="35"/>
      <c r="H3" s="35"/>
      <c r="I3" s="35"/>
      <c r="J3" s="562" t="s">
        <v>143</v>
      </c>
      <c r="K3" s="562"/>
      <c r="L3" s="562"/>
      <c r="M3" s="35"/>
      <c r="N3" s="35"/>
      <c r="O3" s="35"/>
      <c r="P3" s="36"/>
    </row>
    <row r="4" spans="2:16" ht="15" customHeight="1" x14ac:dyDescent="0.2">
      <c r="B4" s="34"/>
      <c r="C4" s="563" t="s">
        <v>155</v>
      </c>
      <c r="D4" s="563"/>
      <c r="E4" s="563"/>
      <c r="F4" s="35"/>
      <c r="G4" s="35"/>
      <c r="H4" s="35"/>
      <c r="I4" s="35"/>
      <c r="J4" s="563" t="s">
        <v>156</v>
      </c>
      <c r="K4" s="563"/>
      <c r="L4" s="563"/>
      <c r="M4" s="35"/>
      <c r="N4" s="35"/>
      <c r="O4" s="35"/>
      <c r="P4" s="36"/>
    </row>
    <row r="5" spans="2:16" ht="15" thickBot="1" x14ac:dyDescent="0.25">
      <c r="B5" s="34"/>
      <c r="C5" s="37"/>
      <c r="D5" s="38"/>
      <c r="E5" s="35"/>
      <c r="F5" s="35"/>
      <c r="G5" s="35"/>
      <c r="H5" s="35"/>
      <c r="I5" s="35"/>
      <c r="J5" s="37"/>
      <c r="K5" s="38"/>
      <c r="L5" s="35"/>
      <c r="M5" s="35"/>
      <c r="N5" s="35"/>
      <c r="O5" s="35"/>
      <c r="P5" s="36"/>
    </row>
    <row r="6" spans="2:16" s="9" customFormat="1" ht="20.100000000000001" customHeight="1" thickBot="1" x14ac:dyDescent="0.25">
      <c r="B6" s="39"/>
      <c r="C6" s="425" t="s">
        <v>10</v>
      </c>
      <c r="D6" s="446" t="s">
        <v>144</v>
      </c>
      <c r="E6" s="447">
        <f>SUM(E7:E9)</f>
        <v>6.3</v>
      </c>
      <c r="F6" s="426"/>
      <c r="G6" s="426"/>
      <c r="H6" s="426"/>
      <c r="I6" s="426"/>
      <c r="J6" s="425" t="s">
        <v>10</v>
      </c>
      <c r="K6" s="446" t="s">
        <v>144</v>
      </c>
      <c r="L6" s="447">
        <f>SUM(L7:L9)</f>
        <v>3.68</v>
      </c>
      <c r="M6" s="426"/>
      <c r="N6" s="426"/>
      <c r="O6" s="426"/>
      <c r="P6" s="40"/>
    </row>
    <row r="7" spans="2:16" ht="31.5" customHeight="1" x14ac:dyDescent="0.2">
      <c r="B7" s="34"/>
      <c r="C7" s="432" t="s">
        <v>145</v>
      </c>
      <c r="D7" s="433" t="s">
        <v>1570</v>
      </c>
      <c r="E7" s="434">
        <f>1.27+1.23</f>
        <v>2.5</v>
      </c>
      <c r="F7" s="564" t="s">
        <v>916</v>
      </c>
      <c r="G7" s="565"/>
      <c r="H7" s="566"/>
      <c r="I7" s="427"/>
      <c r="J7" s="432" t="s">
        <v>145</v>
      </c>
      <c r="K7" s="433" t="s">
        <v>1570</v>
      </c>
      <c r="L7" s="444">
        <f>0.85+0.85</f>
        <v>1.7</v>
      </c>
      <c r="M7" s="564" t="s">
        <v>916</v>
      </c>
      <c r="N7" s="565"/>
      <c r="O7" s="566"/>
      <c r="P7" s="36"/>
    </row>
    <row r="8" spans="2:16" ht="29.25" customHeight="1" x14ac:dyDescent="0.2">
      <c r="B8" s="34"/>
      <c r="C8" s="435" t="s">
        <v>146</v>
      </c>
      <c r="D8" s="436" t="s">
        <v>147</v>
      </c>
      <c r="E8" s="437">
        <v>3</v>
      </c>
      <c r="F8" s="567" t="s">
        <v>1440</v>
      </c>
      <c r="G8" s="568"/>
      <c r="H8" s="569"/>
      <c r="I8" s="427"/>
      <c r="J8" s="435" t="s">
        <v>146</v>
      </c>
      <c r="K8" s="436" t="s">
        <v>147</v>
      </c>
      <c r="L8" s="445">
        <v>1.5</v>
      </c>
      <c r="M8" s="567" t="s">
        <v>1440</v>
      </c>
      <c r="N8" s="568"/>
      <c r="O8" s="569"/>
      <c r="P8" s="36"/>
    </row>
    <row r="9" spans="2:16" ht="27.75" customHeight="1" thickBot="1" x14ac:dyDescent="0.25">
      <c r="B9" s="34"/>
      <c r="C9" s="435" t="s">
        <v>153</v>
      </c>
      <c r="D9" s="436" t="s">
        <v>152</v>
      </c>
      <c r="E9" s="437">
        <v>0.8</v>
      </c>
      <c r="F9" s="570" t="s">
        <v>916</v>
      </c>
      <c r="G9" s="571"/>
      <c r="H9" s="572"/>
      <c r="I9" s="427"/>
      <c r="J9" s="435" t="s">
        <v>153</v>
      </c>
      <c r="K9" s="436" t="s">
        <v>152</v>
      </c>
      <c r="L9" s="445">
        <v>0.48</v>
      </c>
      <c r="M9" s="570" t="s">
        <v>916</v>
      </c>
      <c r="N9" s="571"/>
      <c r="O9" s="572"/>
      <c r="P9" s="36"/>
    </row>
    <row r="10" spans="2:16" s="10" customFormat="1" ht="20.100000000000001" customHeight="1" thickBot="1" x14ac:dyDescent="0.25">
      <c r="B10" s="41"/>
      <c r="C10" s="448" t="s">
        <v>12</v>
      </c>
      <c r="D10" s="446" t="s">
        <v>142</v>
      </c>
      <c r="E10" s="447">
        <f>E11</f>
        <v>6.16</v>
      </c>
      <c r="F10" s="428"/>
      <c r="G10" s="428"/>
      <c r="H10" s="428"/>
      <c r="I10" s="428"/>
      <c r="J10" s="448" t="s">
        <v>12</v>
      </c>
      <c r="K10" s="446" t="s">
        <v>142</v>
      </c>
      <c r="L10" s="447">
        <f>L11</f>
        <v>3.5</v>
      </c>
      <c r="M10" s="428"/>
      <c r="N10" s="428"/>
      <c r="O10" s="428"/>
      <c r="P10" s="42"/>
    </row>
    <row r="11" spans="2:16" s="9" customFormat="1" ht="27.75" customHeight="1" thickBot="1" x14ac:dyDescent="0.25">
      <c r="B11" s="39"/>
      <c r="C11" s="438" t="s">
        <v>148</v>
      </c>
      <c r="D11" s="439" t="s">
        <v>142</v>
      </c>
      <c r="E11" s="440">
        <v>6.16</v>
      </c>
      <c r="F11" s="573" t="s">
        <v>1440</v>
      </c>
      <c r="G11" s="573"/>
      <c r="H11" s="574"/>
      <c r="I11" s="426"/>
      <c r="J11" s="438" t="s">
        <v>148</v>
      </c>
      <c r="K11" s="439" t="s">
        <v>142</v>
      </c>
      <c r="L11" s="440">
        <v>3.5</v>
      </c>
      <c r="M11" s="573" t="s">
        <v>1440</v>
      </c>
      <c r="N11" s="573"/>
      <c r="O11" s="574"/>
      <c r="P11" s="40"/>
    </row>
    <row r="12" spans="2:16" ht="20.100000000000001" customHeight="1" thickBot="1" x14ac:dyDescent="0.25">
      <c r="B12" s="34"/>
      <c r="C12" s="448" t="s">
        <v>14</v>
      </c>
      <c r="D12" s="446" t="s">
        <v>150</v>
      </c>
      <c r="E12" s="447">
        <f>SUM(E13:E16)</f>
        <v>10.15</v>
      </c>
      <c r="F12" s="427"/>
      <c r="G12" s="427"/>
      <c r="H12" s="427"/>
      <c r="I12" s="427"/>
      <c r="J12" s="448" t="s">
        <v>14</v>
      </c>
      <c r="K12" s="446" t="s">
        <v>150</v>
      </c>
      <c r="L12" s="447">
        <f>SUM(L13:L16)</f>
        <v>8.15</v>
      </c>
      <c r="M12" s="427"/>
      <c r="N12" s="427"/>
      <c r="O12" s="427"/>
      <c r="P12" s="36"/>
    </row>
    <row r="13" spans="2:16" ht="20.100000000000001" customHeight="1" x14ac:dyDescent="0.2">
      <c r="B13" s="34"/>
      <c r="C13" s="432" t="s">
        <v>149</v>
      </c>
      <c r="D13" s="433" t="s">
        <v>86</v>
      </c>
      <c r="E13" s="434">
        <v>0.65</v>
      </c>
      <c r="F13" s="427"/>
      <c r="G13" s="427"/>
      <c r="H13" s="427"/>
      <c r="I13" s="427"/>
      <c r="J13" s="432" t="s">
        <v>149</v>
      </c>
      <c r="K13" s="433" t="s">
        <v>86</v>
      </c>
      <c r="L13" s="434">
        <v>0.65</v>
      </c>
      <c r="M13" s="427"/>
      <c r="N13" s="427"/>
      <c r="O13" s="427"/>
      <c r="P13" s="36"/>
    </row>
    <row r="14" spans="2:16" ht="20.100000000000001" customHeight="1" x14ac:dyDescent="0.2">
      <c r="B14" s="34"/>
      <c r="C14" s="435" t="s">
        <v>157</v>
      </c>
      <c r="D14" s="436" t="s">
        <v>85</v>
      </c>
      <c r="E14" s="437">
        <v>3</v>
      </c>
      <c r="F14" s="427"/>
      <c r="G14" s="427"/>
      <c r="H14" s="427"/>
      <c r="I14" s="427"/>
      <c r="J14" s="435" t="s">
        <v>157</v>
      </c>
      <c r="K14" s="436" t="s">
        <v>85</v>
      </c>
      <c r="L14" s="437">
        <v>3</v>
      </c>
      <c r="M14" s="427"/>
      <c r="N14" s="427"/>
      <c r="O14" s="427"/>
      <c r="P14" s="36"/>
    </row>
    <row r="15" spans="2:16" ht="20.100000000000001" customHeight="1" x14ac:dyDescent="0.2">
      <c r="B15" s="34"/>
      <c r="C15" s="435" t="s">
        <v>158</v>
      </c>
      <c r="D15" s="436" t="s">
        <v>84</v>
      </c>
      <c r="E15" s="437">
        <v>2</v>
      </c>
      <c r="F15" s="427"/>
      <c r="G15" s="427"/>
      <c r="H15" s="427"/>
      <c r="I15" s="427"/>
      <c r="J15" s="435" t="s">
        <v>158</v>
      </c>
      <c r="K15" s="436" t="s">
        <v>84</v>
      </c>
      <c r="L15" s="437">
        <v>0</v>
      </c>
      <c r="M15" s="427"/>
      <c r="N15" s="427"/>
      <c r="O15" s="427"/>
      <c r="P15" s="36"/>
    </row>
    <row r="16" spans="2:16" ht="30.75" customHeight="1" thickBot="1" x14ac:dyDescent="0.25">
      <c r="B16" s="34"/>
      <c r="C16" s="441" t="s">
        <v>159</v>
      </c>
      <c r="D16" s="442" t="s">
        <v>151</v>
      </c>
      <c r="E16" s="443">
        <v>4.5</v>
      </c>
      <c r="F16" s="427"/>
      <c r="G16" s="427"/>
      <c r="H16" s="427"/>
      <c r="I16" s="427"/>
      <c r="J16" s="441" t="s">
        <v>159</v>
      </c>
      <c r="K16" s="442" t="s">
        <v>151</v>
      </c>
      <c r="L16" s="443">
        <v>4.5</v>
      </c>
      <c r="M16" s="427"/>
      <c r="N16" s="427"/>
      <c r="O16" s="427"/>
      <c r="P16" s="36"/>
    </row>
    <row r="17" spans="2:16" ht="15.75" thickBot="1" x14ac:dyDescent="0.25">
      <c r="B17" s="34"/>
      <c r="C17" s="429"/>
      <c r="D17" s="430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27"/>
      <c r="P17" s="36"/>
    </row>
    <row r="18" spans="2:16" ht="16.5" thickBot="1" x14ac:dyDescent="0.25">
      <c r="B18" s="34"/>
      <c r="C18" s="449" t="s">
        <v>160</v>
      </c>
      <c r="D18" s="431"/>
      <c r="E18" s="450">
        <f>(1+E6/100)*(1+E10/100)/(1-E12/100)-1</f>
        <v>0.25596082359488026</v>
      </c>
      <c r="F18" s="427"/>
      <c r="G18" s="427"/>
      <c r="H18" s="427"/>
      <c r="I18" s="427"/>
      <c r="J18" s="449" t="s">
        <v>160</v>
      </c>
      <c r="K18" s="431"/>
      <c r="L18" s="450">
        <f>(1+L6/100)*(1+L10/100)/(1-L12/100)-1</f>
        <v>0.16830484485574293</v>
      </c>
      <c r="M18" s="427"/>
      <c r="N18" s="427"/>
      <c r="O18" s="427"/>
      <c r="P18" s="36"/>
    </row>
    <row r="19" spans="2:16" ht="15.75" customHeight="1" x14ac:dyDescent="0.2">
      <c r="B19" s="43"/>
      <c r="C19" s="44"/>
      <c r="D19" s="560"/>
      <c r="E19" s="560"/>
      <c r="F19" s="560"/>
      <c r="G19" s="560"/>
      <c r="H19" s="560"/>
      <c r="I19" s="560"/>
      <c r="J19" s="45"/>
      <c r="K19" s="45"/>
      <c r="L19" s="45"/>
      <c r="M19" s="45"/>
      <c r="N19" s="45"/>
      <c r="O19" s="45"/>
      <c r="P19" s="46"/>
    </row>
    <row r="20" spans="2:16" ht="15" x14ac:dyDescent="0.2">
      <c r="D20" s="561"/>
      <c r="E20" s="561"/>
      <c r="F20" s="561"/>
      <c r="G20" s="561"/>
      <c r="H20" s="561"/>
      <c r="I20" s="561"/>
    </row>
  </sheetData>
  <mergeCells count="14">
    <mergeCell ref="M7:O7"/>
    <mergeCell ref="M8:O8"/>
    <mergeCell ref="M9:O9"/>
    <mergeCell ref="M11:O11"/>
    <mergeCell ref="C3:E3"/>
    <mergeCell ref="C4:E4"/>
    <mergeCell ref="D19:I19"/>
    <mergeCell ref="D20:I20"/>
    <mergeCell ref="J3:L3"/>
    <mergeCell ref="J4:L4"/>
    <mergeCell ref="F7:H7"/>
    <mergeCell ref="F8:H8"/>
    <mergeCell ref="F9:H9"/>
    <mergeCell ref="F11:H11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paperSize="9" scale="70" orientation="portrait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showGridLines="0" workbookViewId="0">
      <selection activeCell="C17" sqref="C17"/>
    </sheetView>
  </sheetViews>
  <sheetFormatPr defaultRowHeight="15" x14ac:dyDescent="0.25"/>
  <cols>
    <col min="1" max="1" width="9" style="23"/>
    <col min="2" max="2" width="3.25" style="23" customWidth="1"/>
    <col min="3" max="3" width="22.875" style="23" customWidth="1"/>
    <col min="4" max="4" width="16.625" style="23" bestFit="1" customWidth="1"/>
    <col min="5" max="5" width="26.25" style="23" bestFit="1" customWidth="1"/>
    <col min="6" max="6" width="27" style="23" bestFit="1" customWidth="1"/>
    <col min="7" max="7" width="18.25" style="23" bestFit="1" customWidth="1"/>
    <col min="8" max="8" width="3.25" style="23" customWidth="1"/>
    <col min="9" max="16384" width="9" style="23"/>
  </cols>
  <sheetData>
    <row r="2" spans="2:8" ht="15.75" thickBot="1" x14ac:dyDescent="0.3">
      <c r="B2" s="47"/>
      <c r="C2" s="48"/>
      <c r="D2" s="48"/>
      <c r="E2" s="48"/>
      <c r="F2" s="48"/>
      <c r="G2" s="48"/>
      <c r="H2" s="49"/>
    </row>
    <row r="3" spans="2:8" ht="15.75" x14ac:dyDescent="0.25">
      <c r="B3" s="50"/>
      <c r="C3" s="575" t="s">
        <v>1350</v>
      </c>
      <c r="D3" s="576"/>
      <c r="E3" s="576"/>
      <c r="F3" s="576"/>
      <c r="G3" s="577"/>
      <c r="H3" s="51"/>
    </row>
    <row r="4" spans="2:8" ht="16.5" thickBot="1" x14ac:dyDescent="0.3">
      <c r="B4" s="50"/>
      <c r="C4" s="391" t="s">
        <v>1358</v>
      </c>
      <c r="D4" s="392" t="s">
        <v>106</v>
      </c>
      <c r="E4" s="392" t="s">
        <v>105</v>
      </c>
      <c r="F4" s="392" t="s">
        <v>107</v>
      </c>
      <c r="G4" s="393" t="s">
        <v>109</v>
      </c>
      <c r="H4" s="51"/>
    </row>
    <row r="5" spans="2:8" ht="15.75" x14ac:dyDescent="0.25">
      <c r="B5" s="50"/>
      <c r="C5" s="375" t="s">
        <v>95</v>
      </c>
      <c r="D5" s="376">
        <v>0</v>
      </c>
      <c r="E5" s="377">
        <v>30</v>
      </c>
      <c r="F5" s="378">
        <v>0.6986</v>
      </c>
      <c r="G5" s="26">
        <f>D5*E5*F5</f>
        <v>0</v>
      </c>
      <c r="H5" s="51"/>
    </row>
    <row r="6" spans="2:8" ht="15.75" x14ac:dyDescent="0.25">
      <c r="B6" s="50"/>
      <c r="C6" s="379" t="s">
        <v>96</v>
      </c>
      <c r="D6" s="380">
        <v>0.4</v>
      </c>
      <c r="E6" s="381">
        <v>1</v>
      </c>
      <c r="F6" s="382">
        <v>1</v>
      </c>
      <c r="G6" s="27">
        <f t="shared" ref="G6:G16" si="0">D6*E6*F6</f>
        <v>0.4</v>
      </c>
      <c r="H6" s="51"/>
    </row>
    <row r="7" spans="2:8" ht="15.75" x14ac:dyDescent="0.25">
      <c r="B7" s="50"/>
      <c r="C7" s="379" t="s">
        <v>97</v>
      </c>
      <c r="D7" s="380">
        <v>4.6100000000000002E-2</v>
      </c>
      <c r="E7" s="381">
        <v>15</v>
      </c>
      <c r="F7" s="382">
        <v>0.6986</v>
      </c>
      <c r="G7" s="27">
        <f t="shared" si="0"/>
        <v>0.48308190000000001</v>
      </c>
      <c r="H7" s="51"/>
    </row>
    <row r="8" spans="2:8" ht="15.75" x14ac:dyDescent="0.25">
      <c r="B8" s="50"/>
      <c r="C8" s="379" t="s">
        <v>98</v>
      </c>
      <c r="D8" s="380">
        <v>0.4</v>
      </c>
      <c r="E8" s="381">
        <v>5</v>
      </c>
      <c r="F8" s="382">
        <v>0.6986</v>
      </c>
      <c r="G8" s="27">
        <f t="shared" si="0"/>
        <v>1.3972</v>
      </c>
      <c r="H8" s="51"/>
    </row>
    <row r="9" spans="2:8" ht="15.75" x14ac:dyDescent="0.25">
      <c r="B9" s="50"/>
      <c r="C9" s="379" t="s">
        <v>99</v>
      </c>
      <c r="D9" s="380">
        <v>0.13439999999999999</v>
      </c>
      <c r="E9" s="381">
        <v>2</v>
      </c>
      <c r="F9" s="382">
        <v>1</v>
      </c>
      <c r="G9" s="27">
        <f t="shared" si="0"/>
        <v>0.26879999999999998</v>
      </c>
      <c r="H9" s="51"/>
    </row>
    <row r="10" spans="2:8" ht="15.75" x14ac:dyDescent="0.25">
      <c r="B10" s="50"/>
      <c r="C10" s="379" t="s">
        <v>100</v>
      </c>
      <c r="D10" s="380">
        <v>3.0499999999999999E-2</v>
      </c>
      <c r="E10" s="381">
        <v>2</v>
      </c>
      <c r="F10" s="382">
        <v>0.6986</v>
      </c>
      <c r="G10" s="27">
        <f t="shared" si="0"/>
        <v>4.2614599999999996E-2</v>
      </c>
      <c r="H10" s="51"/>
    </row>
    <row r="11" spans="2:8" ht="15.75" x14ac:dyDescent="0.25">
      <c r="B11" s="50"/>
      <c r="C11" s="379" t="s">
        <v>101</v>
      </c>
      <c r="D11" s="380">
        <v>1.18E-2</v>
      </c>
      <c r="E11" s="381">
        <v>3</v>
      </c>
      <c r="F11" s="382">
        <v>1</v>
      </c>
      <c r="G11" s="27">
        <f t="shared" si="0"/>
        <v>3.5400000000000001E-2</v>
      </c>
      <c r="H11" s="51"/>
    </row>
    <row r="12" spans="2:8" ht="15.75" x14ac:dyDescent="0.25">
      <c r="B12" s="50"/>
      <c r="C12" s="379" t="s">
        <v>102</v>
      </c>
      <c r="D12" s="380">
        <v>0.02</v>
      </c>
      <c r="E12" s="381">
        <v>1</v>
      </c>
      <c r="F12" s="382">
        <v>1</v>
      </c>
      <c r="G12" s="27">
        <f t="shared" si="0"/>
        <v>0.02</v>
      </c>
      <c r="H12" s="51"/>
    </row>
    <row r="13" spans="2:8" ht="15.75" x14ac:dyDescent="0.25">
      <c r="B13" s="50"/>
      <c r="C13" s="379" t="s">
        <v>103</v>
      </c>
      <c r="D13" s="380">
        <v>4.0000000000000001E-3</v>
      </c>
      <c r="E13" s="381">
        <v>1</v>
      </c>
      <c r="F13" s="382">
        <v>1</v>
      </c>
      <c r="G13" s="27">
        <f t="shared" si="0"/>
        <v>4.0000000000000001E-3</v>
      </c>
      <c r="H13" s="51"/>
    </row>
    <row r="14" spans="2:8" ht="15.75" x14ac:dyDescent="0.25">
      <c r="B14" s="50"/>
      <c r="C14" s="383" t="s">
        <v>895</v>
      </c>
      <c r="D14" s="384">
        <v>1.4E-3</v>
      </c>
      <c r="E14" s="385">
        <v>180</v>
      </c>
      <c r="F14" s="386">
        <v>0.6986</v>
      </c>
      <c r="G14" s="28">
        <f t="shared" si="0"/>
        <v>0.17604720000000001</v>
      </c>
      <c r="H14" s="51"/>
    </row>
    <row r="15" spans="2:8" ht="15.75" x14ac:dyDescent="0.25">
      <c r="B15" s="50"/>
      <c r="C15" s="383" t="s">
        <v>896</v>
      </c>
      <c r="D15" s="384">
        <v>2.0000000000000001E-4</v>
      </c>
      <c r="E15" s="385">
        <v>6</v>
      </c>
      <c r="F15" s="386">
        <v>1</v>
      </c>
      <c r="G15" s="28">
        <f t="shared" si="0"/>
        <v>1.2000000000000001E-3</v>
      </c>
      <c r="H15" s="51"/>
    </row>
    <row r="16" spans="2:8" ht="16.5" thickBot="1" x14ac:dyDescent="0.3">
      <c r="B16" s="50"/>
      <c r="C16" s="387" t="s">
        <v>104</v>
      </c>
      <c r="D16" s="388">
        <v>1.6199999999999999E-2</v>
      </c>
      <c r="E16" s="389">
        <v>20</v>
      </c>
      <c r="F16" s="390">
        <v>0.6986</v>
      </c>
      <c r="G16" s="29">
        <f t="shared" si="0"/>
        <v>0.22634639999999998</v>
      </c>
      <c r="H16" s="51"/>
    </row>
    <row r="17" spans="2:8" ht="16.5" thickBot="1" x14ac:dyDescent="0.3">
      <c r="B17" s="50"/>
      <c r="C17" s="24" t="s">
        <v>108</v>
      </c>
      <c r="D17" s="578"/>
      <c r="E17" s="579"/>
      <c r="F17" s="580"/>
      <c r="G17" s="25">
        <f>SUM(G5:G16)</f>
        <v>3.0546901000000006</v>
      </c>
      <c r="H17" s="51"/>
    </row>
    <row r="18" spans="2:8" ht="18" customHeight="1" x14ac:dyDescent="0.25">
      <c r="B18" s="52"/>
      <c r="C18" s="53"/>
      <c r="D18" s="53"/>
      <c r="E18" s="53"/>
      <c r="F18" s="53"/>
      <c r="G18" s="53"/>
      <c r="H18" s="54"/>
    </row>
  </sheetData>
  <mergeCells count="2">
    <mergeCell ref="C3:G3"/>
    <mergeCell ref="D17:F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5"/>
  <sheetViews>
    <sheetView showGridLines="0" workbookViewId="0">
      <selection activeCell="F108" sqref="F108"/>
    </sheetView>
  </sheetViews>
  <sheetFormatPr defaultColWidth="12.625" defaultRowHeight="15" customHeight="1" x14ac:dyDescent="0.2"/>
  <cols>
    <col min="1" max="1" width="8.25" style="21" customWidth="1"/>
    <col min="2" max="2" width="3.375" style="21" customWidth="1"/>
    <col min="3" max="3" width="3.75" style="6" customWidth="1"/>
    <col min="4" max="4" width="33" style="6" bestFit="1" customWidth="1"/>
    <col min="5" max="5" width="9.5" style="6" bestFit="1" customWidth="1"/>
    <col min="6" max="6" width="22.5" style="6" customWidth="1"/>
    <col min="7" max="7" width="3.375" style="6" customWidth="1"/>
    <col min="8" max="8" width="8.25" style="6" customWidth="1"/>
    <col min="9" max="27" width="8" style="6" customWidth="1"/>
    <col min="28" max="16384" width="12.625" style="6"/>
  </cols>
  <sheetData>
    <row r="1" spans="1:26" s="21" customFormat="1" ht="15" customHeight="1" x14ac:dyDescent="0.2"/>
    <row r="2" spans="1:26" s="21" customFormat="1" ht="15" customHeight="1" x14ac:dyDescent="0.25">
      <c r="B2" s="47"/>
      <c r="C2" s="48"/>
      <c r="D2" s="48"/>
      <c r="E2" s="48"/>
      <c r="F2" s="48"/>
      <c r="G2" s="49"/>
    </row>
    <row r="3" spans="1:26" ht="14.25" customHeight="1" x14ac:dyDescent="0.25">
      <c r="B3" s="50"/>
      <c r="C3" s="478" t="s">
        <v>0</v>
      </c>
      <c r="D3" s="482"/>
      <c r="E3" s="482"/>
      <c r="F3" s="482"/>
      <c r="G3" s="2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50"/>
      <c r="C4" s="255"/>
      <c r="D4" s="255"/>
      <c r="E4" s="255"/>
      <c r="F4" s="255"/>
      <c r="G4" s="2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50"/>
      <c r="C5" s="478" t="s">
        <v>1</v>
      </c>
      <c r="D5" s="478"/>
      <c r="E5" s="478"/>
      <c r="F5" s="478"/>
      <c r="G5" s="23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50"/>
      <c r="C6" s="238"/>
      <c r="D6" s="237"/>
      <c r="E6" s="237"/>
      <c r="F6" s="237"/>
      <c r="G6" s="2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3">
      <c r="B7" s="50"/>
      <c r="C7" s="483" t="s">
        <v>2</v>
      </c>
      <c r="D7" s="484"/>
      <c r="E7" s="484"/>
      <c r="F7" s="484"/>
      <c r="G7" s="2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3" x14ac:dyDescent="0.25">
      <c r="B8" s="50"/>
      <c r="C8" s="278">
        <v>1</v>
      </c>
      <c r="D8" s="473" t="s">
        <v>114</v>
      </c>
      <c r="E8" s="474"/>
      <c r="F8" s="339" t="s">
        <v>1564</v>
      </c>
      <c r="G8" s="23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B9" s="50"/>
      <c r="C9" s="272">
        <v>2</v>
      </c>
      <c r="D9" s="469" t="s">
        <v>3</v>
      </c>
      <c r="E9" s="470"/>
      <c r="F9" s="340" t="s">
        <v>113</v>
      </c>
      <c r="G9" s="2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B10" s="50"/>
      <c r="C10" s="272">
        <v>3</v>
      </c>
      <c r="D10" s="469" t="s">
        <v>4</v>
      </c>
      <c r="E10" s="470"/>
      <c r="F10" s="275">
        <v>1221</v>
      </c>
      <c r="G10" s="23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B11" s="50"/>
      <c r="C11" s="272">
        <v>4</v>
      </c>
      <c r="D11" s="461" t="s">
        <v>5</v>
      </c>
      <c r="E11" s="462"/>
      <c r="F11" s="340" t="s">
        <v>902</v>
      </c>
      <c r="G11" s="2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B12" s="50"/>
      <c r="C12" s="272">
        <v>5</v>
      </c>
      <c r="D12" s="469" t="s">
        <v>6</v>
      </c>
      <c r="E12" s="470"/>
      <c r="F12" s="341">
        <v>44682</v>
      </c>
      <c r="G12" s="23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B13" s="50"/>
      <c r="C13" s="272">
        <v>6</v>
      </c>
      <c r="D13" s="469" t="s">
        <v>115</v>
      </c>
      <c r="E13" s="470"/>
      <c r="F13" s="342">
        <f>RESUMO!E25</f>
        <v>11</v>
      </c>
      <c r="G13" s="2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B14" s="50"/>
      <c r="C14" s="336">
        <v>7</v>
      </c>
      <c r="D14" s="480" t="s">
        <v>120</v>
      </c>
      <c r="E14" s="485"/>
      <c r="F14" s="276">
        <v>1298</v>
      </c>
      <c r="G14" s="23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12" customFormat="1" ht="14.25" customHeight="1" x14ac:dyDescent="0.25">
      <c r="A15" s="21"/>
      <c r="B15" s="50"/>
      <c r="C15" s="337">
        <v>8</v>
      </c>
      <c r="D15" s="487" t="s">
        <v>906</v>
      </c>
      <c r="E15" s="488"/>
      <c r="F15" s="343">
        <v>5.5</v>
      </c>
      <c r="G15" s="23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2" customFormat="1" ht="14.25" customHeight="1" x14ac:dyDescent="0.25">
      <c r="A16" s="21"/>
      <c r="B16" s="50"/>
      <c r="C16" s="336">
        <v>8</v>
      </c>
      <c r="D16" s="480" t="s">
        <v>904</v>
      </c>
      <c r="E16" s="485"/>
      <c r="F16" s="276">
        <v>21</v>
      </c>
      <c r="G16" s="23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2" customFormat="1" ht="14.25" customHeight="1" x14ac:dyDescent="0.25">
      <c r="A17" s="21"/>
      <c r="B17" s="50"/>
      <c r="C17" s="336">
        <v>9</v>
      </c>
      <c r="D17" s="480" t="s">
        <v>905</v>
      </c>
      <c r="E17" s="485"/>
      <c r="F17" s="276">
        <v>21</v>
      </c>
      <c r="G17" s="5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12" customFormat="1" ht="14.25" customHeight="1" thickBot="1" x14ac:dyDescent="0.3">
      <c r="A18" s="21"/>
      <c r="B18" s="232"/>
      <c r="C18" s="338">
        <v>10</v>
      </c>
      <c r="D18" s="489" t="s">
        <v>914</v>
      </c>
      <c r="E18" s="490"/>
      <c r="F18" s="344">
        <v>5</v>
      </c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B19" s="50"/>
      <c r="C19" s="237"/>
      <c r="D19" s="237"/>
      <c r="E19" s="237"/>
      <c r="F19" s="237"/>
      <c r="G19" s="235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B20" s="50"/>
      <c r="C20" s="256" t="s">
        <v>7</v>
      </c>
      <c r="D20" s="255"/>
      <c r="E20" s="255"/>
      <c r="F20" s="255"/>
      <c r="G20" s="23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21" customFormat="1" ht="14.25" customHeight="1" thickBot="1" x14ac:dyDescent="0.3">
      <c r="B21" s="50"/>
      <c r="C21" s="256"/>
      <c r="D21" s="255"/>
      <c r="E21" s="255"/>
      <c r="F21" s="255"/>
      <c r="G21" s="23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thickBot="1" x14ac:dyDescent="0.3">
      <c r="B22" s="50"/>
      <c r="C22" s="270">
        <v>1</v>
      </c>
      <c r="D22" s="471" t="s">
        <v>8</v>
      </c>
      <c r="E22" s="472"/>
      <c r="F22" s="270" t="s">
        <v>9</v>
      </c>
      <c r="G22" s="23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B23" s="50"/>
      <c r="C23" s="271" t="s">
        <v>10</v>
      </c>
      <c r="D23" s="481" t="s">
        <v>11</v>
      </c>
      <c r="E23" s="486"/>
      <c r="F23" s="274">
        <f>F10</f>
        <v>1221</v>
      </c>
      <c r="G23" s="235"/>
      <c r="H23" s="1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B24" s="50"/>
      <c r="C24" s="272" t="s">
        <v>12</v>
      </c>
      <c r="D24" s="469" t="s">
        <v>13</v>
      </c>
      <c r="E24" s="470"/>
      <c r="F24" s="275">
        <v>0</v>
      </c>
      <c r="G24" s="235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B25" s="50"/>
      <c r="C25" s="272" t="s">
        <v>14</v>
      </c>
      <c r="D25" s="469" t="s">
        <v>15</v>
      </c>
      <c r="E25" s="470">
        <v>0.2</v>
      </c>
      <c r="F25" s="275">
        <f>F14*E25</f>
        <v>259.60000000000002</v>
      </c>
      <c r="G25" s="235"/>
      <c r="H25" s="1"/>
      <c r="I25" s="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B26" s="50"/>
      <c r="C26" s="272" t="s">
        <v>16</v>
      </c>
      <c r="D26" s="469" t="s">
        <v>17</v>
      </c>
      <c r="E26" s="470"/>
      <c r="F26" s="275">
        <v>0</v>
      </c>
      <c r="G26" s="23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B27" s="50"/>
      <c r="C27" s="272" t="s">
        <v>18</v>
      </c>
      <c r="D27" s="469" t="s">
        <v>19</v>
      </c>
      <c r="E27" s="470"/>
      <c r="F27" s="275">
        <v>0</v>
      </c>
      <c r="G27" s="23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B28" s="50"/>
      <c r="C28" s="272" t="s">
        <v>20</v>
      </c>
      <c r="D28" s="469" t="s">
        <v>21</v>
      </c>
      <c r="E28" s="470"/>
      <c r="F28" s="275">
        <v>0</v>
      </c>
      <c r="G28" s="23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thickBot="1" x14ac:dyDescent="0.3">
      <c r="B29" s="50"/>
      <c r="C29" s="273" t="s">
        <v>22</v>
      </c>
      <c r="D29" s="480" t="s">
        <v>23</v>
      </c>
      <c r="E29" s="485"/>
      <c r="F29" s="276">
        <v>0</v>
      </c>
      <c r="G29" s="23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thickBot="1" x14ac:dyDescent="0.3">
      <c r="B30" s="50"/>
      <c r="C30" s="471" t="s">
        <v>24</v>
      </c>
      <c r="D30" s="472"/>
      <c r="E30" s="472"/>
      <c r="F30" s="277">
        <f>SUM(F23:F29)</f>
        <v>1480.6</v>
      </c>
      <c r="G30" s="235"/>
      <c r="H30" s="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B31" s="50"/>
      <c r="C31" s="255"/>
      <c r="D31" s="255"/>
      <c r="E31" s="255"/>
      <c r="F31" s="255"/>
      <c r="G31" s="23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B32" s="50"/>
      <c r="C32" s="256" t="s">
        <v>25</v>
      </c>
      <c r="D32" s="255"/>
      <c r="E32" s="255"/>
      <c r="F32" s="255"/>
      <c r="G32" s="235"/>
      <c r="H32" s="1"/>
      <c r="I32" s="1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4.25" customHeight="1" x14ac:dyDescent="0.25">
      <c r="B33" s="50"/>
      <c r="C33" s="255"/>
      <c r="D33" s="255"/>
      <c r="E33" s="255"/>
      <c r="F33" s="255"/>
      <c r="G33" s="23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4.25" customHeight="1" x14ac:dyDescent="0.25">
      <c r="B34" s="50"/>
      <c r="C34" s="256" t="s">
        <v>26</v>
      </c>
      <c r="D34" s="255"/>
      <c r="E34" s="255"/>
      <c r="F34" s="255"/>
      <c r="G34" s="23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s="21" customFormat="1" ht="14.25" customHeight="1" thickBot="1" x14ac:dyDescent="0.3">
      <c r="B35" s="50"/>
      <c r="C35" s="256"/>
      <c r="D35" s="255"/>
      <c r="E35" s="255"/>
      <c r="F35" s="255"/>
      <c r="G35" s="23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4.25" customHeight="1" thickBot="1" x14ac:dyDescent="0.3">
      <c r="B36" s="50"/>
      <c r="C36" s="270" t="s">
        <v>27</v>
      </c>
      <c r="D36" s="471" t="s">
        <v>28</v>
      </c>
      <c r="E36" s="472"/>
      <c r="F36" s="270" t="s">
        <v>9</v>
      </c>
      <c r="G36" s="23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4.25" customHeight="1" x14ac:dyDescent="0.25">
      <c r="B37" s="50"/>
      <c r="C37" s="278" t="s">
        <v>10</v>
      </c>
      <c r="D37" s="473" t="s">
        <v>29</v>
      </c>
      <c r="E37" s="474"/>
      <c r="F37" s="279">
        <f>F30/12</f>
        <v>123.38333333333333</v>
      </c>
      <c r="G37" s="235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4.25" customHeight="1" thickBot="1" x14ac:dyDescent="0.3">
      <c r="B38" s="50"/>
      <c r="C38" s="273" t="s">
        <v>12</v>
      </c>
      <c r="D38" s="463" t="s">
        <v>30</v>
      </c>
      <c r="E38" s="464"/>
      <c r="F38" s="280">
        <f>F30*(1+1/3)/12</f>
        <v>164.51111111111109</v>
      </c>
      <c r="G38" s="23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4.25" customHeight="1" thickBot="1" x14ac:dyDescent="0.3">
      <c r="B39" s="50"/>
      <c r="C39" s="471" t="s">
        <v>24</v>
      </c>
      <c r="D39" s="472"/>
      <c r="E39" s="472"/>
      <c r="F39" s="281">
        <f>SUM(F37:F38)</f>
        <v>287.89444444444439</v>
      </c>
      <c r="G39" s="23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4.25" customHeight="1" x14ac:dyDescent="0.25">
      <c r="B40" s="50"/>
      <c r="C40" s="255"/>
      <c r="D40" s="255"/>
      <c r="E40" s="255"/>
      <c r="F40" s="255"/>
      <c r="G40" s="2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4.25" customHeight="1" x14ac:dyDescent="0.25">
      <c r="B41" s="50"/>
      <c r="C41" s="256" t="s">
        <v>31</v>
      </c>
      <c r="D41" s="256"/>
      <c r="E41" s="256"/>
      <c r="F41" s="256"/>
      <c r="G41" s="24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s="21" customFormat="1" ht="14.25" customHeight="1" thickBot="1" x14ac:dyDescent="0.3">
      <c r="B42" s="50"/>
      <c r="C42" s="256"/>
      <c r="D42" s="256"/>
      <c r="E42" s="256"/>
      <c r="F42" s="256"/>
      <c r="G42" s="24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ht="14.25" customHeight="1" thickBot="1" x14ac:dyDescent="0.3">
      <c r="B43" s="50"/>
      <c r="C43" s="270" t="s">
        <v>32</v>
      </c>
      <c r="D43" s="270" t="s">
        <v>33</v>
      </c>
      <c r="E43" s="302" t="s">
        <v>34</v>
      </c>
      <c r="F43" s="270" t="s">
        <v>9</v>
      </c>
      <c r="G43" s="24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2:26" ht="14.25" customHeight="1" x14ac:dyDescent="0.25">
      <c r="B44" s="50"/>
      <c r="C44" s="271" t="s">
        <v>10</v>
      </c>
      <c r="D44" s="299" t="s">
        <v>35</v>
      </c>
      <c r="E44" s="303">
        <v>0</v>
      </c>
      <c r="F44" s="307">
        <f t="shared" ref="F44:F51" si="0">(F$30+F$39)*E44%</f>
        <v>0</v>
      </c>
      <c r="G44" s="23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4.25" customHeight="1" x14ac:dyDescent="0.25">
      <c r="B45" s="50"/>
      <c r="C45" s="272" t="s">
        <v>12</v>
      </c>
      <c r="D45" s="300" t="s">
        <v>36</v>
      </c>
      <c r="E45" s="304">
        <v>2.5</v>
      </c>
      <c r="F45" s="308">
        <f t="shared" si="0"/>
        <v>44.212361111111107</v>
      </c>
      <c r="G45" s="23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4.25" customHeight="1" x14ac:dyDescent="0.25">
      <c r="B46" s="50"/>
      <c r="C46" s="272" t="s">
        <v>14</v>
      </c>
      <c r="D46" s="300" t="s">
        <v>37</v>
      </c>
      <c r="E46" s="304">
        <f>3*2</f>
        <v>6</v>
      </c>
      <c r="F46" s="308">
        <f t="shared" si="0"/>
        <v>106.10966666666666</v>
      </c>
      <c r="G46" s="2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4.25" customHeight="1" x14ac:dyDescent="0.25">
      <c r="B47" s="50"/>
      <c r="C47" s="272" t="s">
        <v>16</v>
      </c>
      <c r="D47" s="300" t="s">
        <v>38</v>
      </c>
      <c r="E47" s="304">
        <v>1.5</v>
      </c>
      <c r="F47" s="308">
        <f t="shared" si="0"/>
        <v>26.527416666666664</v>
      </c>
      <c r="G47" s="23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4.25" customHeight="1" x14ac:dyDescent="0.25">
      <c r="B48" s="50"/>
      <c r="C48" s="272" t="s">
        <v>18</v>
      </c>
      <c r="D48" s="300" t="s">
        <v>39</v>
      </c>
      <c r="E48" s="304">
        <v>1</v>
      </c>
      <c r="F48" s="308">
        <f t="shared" si="0"/>
        <v>17.684944444444444</v>
      </c>
      <c r="G48" s="2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4.25" customHeight="1" x14ac:dyDescent="0.25">
      <c r="B49" s="50"/>
      <c r="C49" s="272" t="s">
        <v>20</v>
      </c>
      <c r="D49" s="300" t="s">
        <v>40</v>
      </c>
      <c r="E49" s="304">
        <v>0.6</v>
      </c>
      <c r="F49" s="308">
        <f t="shared" si="0"/>
        <v>10.610966666666666</v>
      </c>
      <c r="G49" s="23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4.25" customHeight="1" x14ac:dyDescent="0.25">
      <c r="B50" s="50"/>
      <c r="C50" s="272" t="s">
        <v>22</v>
      </c>
      <c r="D50" s="300" t="s">
        <v>41</v>
      </c>
      <c r="E50" s="304">
        <v>0.2</v>
      </c>
      <c r="F50" s="308">
        <f t="shared" si="0"/>
        <v>3.5369888888888887</v>
      </c>
      <c r="G50" s="2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4.25" customHeight="1" thickBot="1" x14ac:dyDescent="0.3">
      <c r="B51" s="50"/>
      <c r="C51" s="273" t="s">
        <v>42</v>
      </c>
      <c r="D51" s="301" t="s">
        <v>43</v>
      </c>
      <c r="E51" s="305">
        <v>8</v>
      </c>
      <c r="F51" s="309">
        <f t="shared" si="0"/>
        <v>141.47955555555555</v>
      </c>
      <c r="G51" s="23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4.25" customHeight="1" thickBot="1" x14ac:dyDescent="0.3">
      <c r="B52" s="50"/>
      <c r="C52" s="471" t="s">
        <v>24</v>
      </c>
      <c r="D52" s="472"/>
      <c r="E52" s="306">
        <f t="shared" ref="E52:F52" si="1">SUM(E44:E51)</f>
        <v>19.799999999999997</v>
      </c>
      <c r="F52" s="277">
        <f t="shared" si="1"/>
        <v>350.16189999999995</v>
      </c>
      <c r="G52" s="24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ht="14.25" customHeight="1" x14ac:dyDescent="0.25">
      <c r="B53" s="50"/>
      <c r="C53" s="255"/>
      <c r="D53" s="255"/>
      <c r="E53" s="255"/>
      <c r="F53" s="255"/>
      <c r="G53" s="23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4.25" customHeight="1" x14ac:dyDescent="0.25">
      <c r="B54" s="50"/>
      <c r="C54" s="256" t="s">
        <v>44</v>
      </c>
      <c r="D54" s="256"/>
      <c r="E54" s="256"/>
      <c r="F54" s="256"/>
      <c r="G54" s="24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s="21" customFormat="1" ht="14.25" customHeight="1" thickBot="1" x14ac:dyDescent="0.3">
      <c r="B55" s="50"/>
      <c r="C55" s="256"/>
      <c r="D55" s="256"/>
      <c r="E55" s="256"/>
      <c r="F55" s="256"/>
      <c r="G55" s="24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ht="14.25" customHeight="1" thickBot="1" x14ac:dyDescent="0.3">
      <c r="B56" s="50"/>
      <c r="C56" s="270" t="s">
        <v>45</v>
      </c>
      <c r="D56" s="471" t="s">
        <v>46</v>
      </c>
      <c r="E56" s="472"/>
      <c r="F56" s="270" t="s">
        <v>9</v>
      </c>
      <c r="G56" s="24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2:26" ht="14.25" customHeight="1" x14ac:dyDescent="0.25">
      <c r="B57" s="50"/>
      <c r="C57" s="278" t="s">
        <v>10</v>
      </c>
      <c r="D57" s="473" t="s">
        <v>47</v>
      </c>
      <c r="E57" s="474"/>
      <c r="F57" s="279">
        <f>F15*2*F17-6%*F23</f>
        <v>157.74</v>
      </c>
      <c r="G57" s="23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4.25" customHeight="1" x14ac:dyDescent="0.25">
      <c r="B58" s="50"/>
      <c r="C58" s="272" t="s">
        <v>12</v>
      </c>
      <c r="D58" s="469" t="s">
        <v>48</v>
      </c>
      <c r="E58" s="470"/>
      <c r="F58" s="308">
        <f>F16*F17*0.91+F18*F17</f>
        <v>506.31</v>
      </c>
      <c r="G58" s="23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4.25" customHeight="1" x14ac:dyDescent="0.25">
      <c r="B59" s="50"/>
      <c r="C59" s="272" t="s">
        <v>14</v>
      </c>
      <c r="D59" s="469" t="s">
        <v>835</v>
      </c>
      <c r="E59" s="470"/>
      <c r="F59" s="308">
        <v>0</v>
      </c>
      <c r="G59" s="23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4.25" customHeight="1" thickBot="1" x14ac:dyDescent="0.3">
      <c r="B60" s="50"/>
      <c r="C60" s="273" t="s">
        <v>16</v>
      </c>
      <c r="D60" s="463" t="s">
        <v>50</v>
      </c>
      <c r="E60" s="464"/>
      <c r="F60" s="280">
        <v>0</v>
      </c>
      <c r="G60" s="23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4.25" customHeight="1" thickBot="1" x14ac:dyDescent="0.3">
      <c r="B61" s="50"/>
      <c r="C61" s="471" t="s">
        <v>24</v>
      </c>
      <c r="D61" s="472"/>
      <c r="E61" s="472"/>
      <c r="F61" s="281">
        <f>SUM(F57:F60)</f>
        <v>664.05</v>
      </c>
      <c r="G61" s="24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2:26" ht="14.25" customHeight="1" x14ac:dyDescent="0.25">
      <c r="B62" s="50"/>
      <c r="C62" s="255"/>
      <c r="D62" s="255"/>
      <c r="E62" s="310"/>
      <c r="F62" s="255"/>
      <c r="G62" s="23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4.25" customHeight="1" x14ac:dyDescent="0.25">
      <c r="B63" s="50"/>
      <c r="C63" s="256" t="s">
        <v>51</v>
      </c>
      <c r="D63" s="256"/>
      <c r="E63" s="256"/>
      <c r="F63" s="256"/>
      <c r="G63" s="24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s="21" customFormat="1" ht="14.25" customHeight="1" thickBot="1" x14ac:dyDescent="0.3">
      <c r="B64" s="50"/>
      <c r="C64" s="256"/>
      <c r="D64" s="256"/>
      <c r="E64" s="256"/>
      <c r="F64" s="256"/>
      <c r="G64" s="24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4.25" customHeight="1" thickBot="1" x14ac:dyDescent="0.3">
      <c r="B65" s="50"/>
      <c r="C65" s="270">
        <v>2</v>
      </c>
      <c r="D65" s="471" t="s">
        <v>52</v>
      </c>
      <c r="E65" s="472"/>
      <c r="F65" s="270" t="s">
        <v>9</v>
      </c>
      <c r="G65" s="24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4.25" customHeight="1" x14ac:dyDescent="0.25">
      <c r="B66" s="50"/>
      <c r="C66" s="278" t="s">
        <v>27</v>
      </c>
      <c r="D66" s="473" t="s">
        <v>28</v>
      </c>
      <c r="E66" s="474"/>
      <c r="F66" s="279">
        <f>F39</f>
        <v>287.89444444444439</v>
      </c>
      <c r="G66" s="244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2:26" ht="14.25" customHeight="1" x14ac:dyDescent="0.25">
      <c r="B67" s="50"/>
      <c r="C67" s="272" t="s">
        <v>32</v>
      </c>
      <c r="D67" s="469" t="s">
        <v>33</v>
      </c>
      <c r="E67" s="470"/>
      <c r="F67" s="308">
        <f>F52</f>
        <v>350.16189999999995</v>
      </c>
      <c r="G67" s="23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4.25" customHeight="1" thickBot="1" x14ac:dyDescent="0.3">
      <c r="B68" s="50"/>
      <c r="C68" s="273" t="s">
        <v>45</v>
      </c>
      <c r="D68" s="463" t="s">
        <v>46</v>
      </c>
      <c r="E68" s="464"/>
      <c r="F68" s="280">
        <f>F61</f>
        <v>664.05</v>
      </c>
      <c r="G68" s="23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4.25" customHeight="1" thickBot="1" x14ac:dyDescent="0.3">
      <c r="B69" s="50"/>
      <c r="C69" s="471" t="s">
        <v>24</v>
      </c>
      <c r="D69" s="472"/>
      <c r="E69" s="472"/>
      <c r="F69" s="281">
        <f>SUM(F66:F68)</f>
        <v>1302.1063444444444</v>
      </c>
      <c r="G69" s="24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2:26" ht="14.25" customHeight="1" x14ac:dyDescent="0.25">
      <c r="B70" s="50"/>
      <c r="C70" s="255"/>
      <c r="D70" s="255"/>
      <c r="E70" s="255"/>
      <c r="F70" s="255"/>
      <c r="G70" s="23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4.25" customHeight="1" x14ac:dyDescent="0.25">
      <c r="B71" s="50"/>
      <c r="C71" s="256" t="s">
        <v>53</v>
      </c>
      <c r="D71" s="256"/>
      <c r="E71" s="256"/>
      <c r="F71" s="256"/>
      <c r="G71" s="24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s="21" customFormat="1" ht="14.25" customHeight="1" thickBot="1" x14ac:dyDescent="0.3">
      <c r="B72" s="50"/>
      <c r="C72" s="256"/>
      <c r="D72" s="256"/>
      <c r="E72" s="256"/>
      <c r="F72" s="256"/>
      <c r="G72" s="24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 thickBot="1" x14ac:dyDescent="0.3">
      <c r="B73" s="50"/>
      <c r="C73" s="270">
        <v>3</v>
      </c>
      <c r="D73" s="471" t="s">
        <v>54</v>
      </c>
      <c r="E73" s="472"/>
      <c r="F73" s="270" t="s">
        <v>9</v>
      </c>
      <c r="G73" s="24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2:26" ht="14.25" customHeight="1" x14ac:dyDescent="0.25">
      <c r="B74" s="50"/>
      <c r="C74" s="278" t="s">
        <v>10</v>
      </c>
      <c r="D74" s="317" t="s">
        <v>55</v>
      </c>
      <c r="E74" s="311">
        <v>0.05</v>
      </c>
      <c r="F74" s="313">
        <f>E74*(F30+F39)/12</f>
        <v>7.3687268518518509</v>
      </c>
      <c r="G74" s="245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31.5" customHeight="1" x14ac:dyDescent="0.25">
      <c r="B75" s="50"/>
      <c r="C75" s="272" t="s">
        <v>12</v>
      </c>
      <c r="D75" s="479" t="s">
        <v>56</v>
      </c>
      <c r="E75" s="479"/>
      <c r="F75" s="314">
        <f>8%*F74</f>
        <v>0.58949814814814805</v>
      </c>
      <c r="G75" s="245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4.25" customHeight="1" x14ac:dyDescent="0.25">
      <c r="B76" s="50"/>
      <c r="C76" s="272" t="s">
        <v>14</v>
      </c>
      <c r="D76" s="480" t="s">
        <v>57</v>
      </c>
      <c r="E76" s="480"/>
      <c r="F76" s="314">
        <f>E74*40%*F51</f>
        <v>2.8295911111111116</v>
      </c>
      <c r="G76" s="24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4.25" customHeight="1" x14ac:dyDescent="0.25">
      <c r="B77" s="50"/>
      <c r="C77" s="272" t="s">
        <v>16</v>
      </c>
      <c r="D77" s="300" t="s">
        <v>58</v>
      </c>
      <c r="E77" s="312">
        <f>1-E74</f>
        <v>0.95</v>
      </c>
      <c r="F77" s="314">
        <f>E77*7/30/12*(F30+F39)</f>
        <v>32.668022376543206</v>
      </c>
      <c r="G77" s="24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4.25" customHeight="1" x14ac:dyDescent="0.25">
      <c r="B78" s="50"/>
      <c r="C78" s="272" t="s">
        <v>18</v>
      </c>
      <c r="D78" s="481" t="s">
        <v>59</v>
      </c>
      <c r="E78" s="481"/>
      <c r="F78" s="314">
        <f>E52%*F77</f>
        <v>6.468268430555554</v>
      </c>
      <c r="G78" s="23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4.25" customHeight="1" thickBot="1" x14ac:dyDescent="0.3">
      <c r="B79" s="50"/>
      <c r="C79" s="273" t="s">
        <v>20</v>
      </c>
      <c r="D79" s="463" t="s">
        <v>60</v>
      </c>
      <c r="E79" s="463"/>
      <c r="F79" s="315">
        <f>E77*40%*F51</f>
        <v>53.762231111111106</v>
      </c>
      <c r="G79" s="23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4.25" customHeight="1" thickBot="1" x14ac:dyDescent="0.3">
      <c r="B80" s="50"/>
      <c r="C80" s="471" t="s">
        <v>24</v>
      </c>
      <c r="D80" s="472"/>
      <c r="E80" s="472"/>
      <c r="F80" s="316">
        <f>SUM(F74:F79)</f>
        <v>103.68633802932098</v>
      </c>
      <c r="G80" s="24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ht="14.25" customHeight="1" x14ac:dyDescent="0.25">
      <c r="B81" s="50"/>
      <c r="C81" s="255"/>
      <c r="D81" s="255"/>
      <c r="E81" s="255"/>
      <c r="F81" s="265"/>
      <c r="G81" s="23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4.25" customHeight="1" x14ac:dyDescent="0.25">
      <c r="B82" s="50"/>
      <c r="C82" s="256" t="s">
        <v>61</v>
      </c>
      <c r="D82" s="256"/>
      <c r="E82" s="256"/>
      <c r="F82" s="266"/>
      <c r="G82" s="24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ht="14.25" customHeight="1" x14ac:dyDescent="0.25">
      <c r="B83" s="50"/>
      <c r="C83" s="255"/>
      <c r="D83" s="255"/>
      <c r="E83" s="255"/>
      <c r="F83" s="265"/>
      <c r="G83" s="23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4.25" customHeight="1" x14ac:dyDescent="0.25">
      <c r="B84" s="50"/>
      <c r="C84" s="256" t="s">
        <v>62</v>
      </c>
      <c r="D84" s="256"/>
      <c r="E84" s="256"/>
      <c r="F84" s="266"/>
      <c r="G84" s="24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s="21" customFormat="1" ht="14.25" customHeight="1" thickBot="1" x14ac:dyDescent="0.3">
      <c r="B85" s="50"/>
      <c r="C85" s="238"/>
      <c r="D85" s="238"/>
      <c r="E85" s="238"/>
      <c r="F85" s="246"/>
      <c r="G85" s="24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 thickBot="1" x14ac:dyDescent="0.3">
      <c r="B86" s="50"/>
      <c r="C86" s="270" t="s">
        <v>63</v>
      </c>
      <c r="D86" s="471" t="s">
        <v>64</v>
      </c>
      <c r="E86" s="472"/>
      <c r="F86" s="270" t="s">
        <v>9</v>
      </c>
      <c r="G86" s="242"/>
      <c r="H86" s="2"/>
      <c r="I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ht="14.25" customHeight="1" x14ac:dyDescent="0.25">
      <c r="B87" s="50"/>
      <c r="C87" s="278" t="s">
        <v>10</v>
      </c>
      <c r="D87" s="473" t="s">
        <v>65</v>
      </c>
      <c r="E87" s="474"/>
      <c r="F87" s="313">
        <v>0</v>
      </c>
      <c r="G87" s="235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4.25" customHeight="1" thickBot="1" x14ac:dyDescent="0.3">
      <c r="B88" s="50"/>
      <c r="C88" s="273" t="s">
        <v>12</v>
      </c>
      <c r="D88" s="463" t="s">
        <v>901</v>
      </c>
      <c r="E88" s="464"/>
      <c r="F88" s="315">
        <f>(F30+F69+F80)/F17*'Estimativa reposição ausências'!G17/12</f>
        <v>34.988234729623237</v>
      </c>
      <c r="G88" s="235"/>
      <c r="H88" s="1"/>
      <c r="I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4.25" customHeight="1" thickBot="1" x14ac:dyDescent="0.3">
      <c r="B89" s="50"/>
      <c r="C89" s="471" t="s">
        <v>24</v>
      </c>
      <c r="D89" s="472"/>
      <c r="E89" s="472"/>
      <c r="F89" s="316">
        <f>SUM(F87:F88)</f>
        <v>34.988234729623237</v>
      </c>
      <c r="G89" s="242"/>
      <c r="H89" s="2"/>
      <c r="I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ht="14.25" customHeight="1" x14ac:dyDescent="0.25">
      <c r="B90" s="50"/>
      <c r="C90" s="255"/>
      <c r="D90" s="255"/>
      <c r="E90" s="255"/>
      <c r="F90" s="265"/>
      <c r="G90" s="235"/>
      <c r="H90" s="1"/>
      <c r="I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4.25" customHeight="1" x14ac:dyDescent="0.25">
      <c r="B91" s="50"/>
      <c r="C91" s="256" t="s">
        <v>66</v>
      </c>
      <c r="D91" s="256"/>
      <c r="E91" s="256"/>
      <c r="F91" s="266"/>
      <c r="G91" s="242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s="21" customFormat="1" ht="14.25" customHeight="1" thickBot="1" x14ac:dyDescent="0.3">
      <c r="B92" s="50"/>
      <c r="C92" s="256"/>
      <c r="D92" s="256"/>
      <c r="E92" s="256"/>
      <c r="F92" s="266"/>
      <c r="G92" s="242"/>
      <c r="H92" s="2"/>
      <c r="I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 thickBot="1" x14ac:dyDescent="0.3">
      <c r="B93" s="50"/>
      <c r="C93" s="270" t="s">
        <v>67</v>
      </c>
      <c r="D93" s="471" t="s">
        <v>68</v>
      </c>
      <c r="E93" s="472"/>
      <c r="F93" s="270" t="s">
        <v>9</v>
      </c>
      <c r="G93" s="24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ht="14.25" customHeight="1" thickBot="1" x14ac:dyDescent="0.3">
      <c r="B94" s="50"/>
      <c r="C94" s="319" t="s">
        <v>10</v>
      </c>
      <c r="D94" s="467" t="s">
        <v>69</v>
      </c>
      <c r="E94" s="468"/>
      <c r="F94" s="323">
        <v>0</v>
      </c>
      <c r="G94" s="23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4.25" customHeight="1" thickBot="1" x14ac:dyDescent="0.3">
      <c r="B95" s="50"/>
      <c r="C95" s="471" t="s">
        <v>24</v>
      </c>
      <c r="D95" s="472"/>
      <c r="E95" s="472"/>
      <c r="F95" s="281"/>
      <c r="G95" s="24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2:26" ht="14.25" customHeight="1" x14ac:dyDescent="0.25">
      <c r="B96" s="50"/>
      <c r="C96" s="255"/>
      <c r="D96" s="255"/>
      <c r="E96" s="255"/>
      <c r="F96" s="255"/>
      <c r="G96" s="23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4.25" customHeight="1" x14ac:dyDescent="0.25">
      <c r="B97" s="50"/>
      <c r="C97" s="256" t="s">
        <v>70</v>
      </c>
      <c r="D97" s="256"/>
      <c r="E97" s="256"/>
      <c r="F97" s="256"/>
      <c r="G97" s="24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s="21" customFormat="1" ht="14.25" customHeight="1" thickBot="1" x14ac:dyDescent="0.3">
      <c r="B98" s="50"/>
      <c r="C98" s="256"/>
      <c r="D98" s="256"/>
      <c r="E98" s="256"/>
      <c r="F98" s="256"/>
      <c r="G98" s="24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 thickBot="1" x14ac:dyDescent="0.3">
      <c r="B99" s="50"/>
      <c r="C99" s="270">
        <v>4</v>
      </c>
      <c r="D99" s="471" t="s">
        <v>71</v>
      </c>
      <c r="E99" s="472"/>
      <c r="F99" s="270" t="s">
        <v>9</v>
      </c>
      <c r="G99" s="24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2:26" ht="14.25" customHeight="1" x14ac:dyDescent="0.25">
      <c r="B100" s="50"/>
      <c r="C100" s="278" t="s">
        <v>63</v>
      </c>
      <c r="D100" s="473" t="s">
        <v>72</v>
      </c>
      <c r="E100" s="474"/>
      <c r="F100" s="279">
        <f>F88</f>
        <v>34.988234729623237</v>
      </c>
      <c r="G100" s="23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4.25" customHeight="1" thickBot="1" x14ac:dyDescent="0.3">
      <c r="B101" s="50"/>
      <c r="C101" s="273" t="s">
        <v>67</v>
      </c>
      <c r="D101" s="463" t="s">
        <v>73</v>
      </c>
      <c r="E101" s="464"/>
      <c r="F101" s="280">
        <f>F94</f>
        <v>0</v>
      </c>
      <c r="G101" s="23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4.25" customHeight="1" thickBot="1" x14ac:dyDescent="0.3">
      <c r="B102" s="50"/>
      <c r="C102" s="471" t="s">
        <v>24</v>
      </c>
      <c r="D102" s="472"/>
      <c r="E102" s="472"/>
      <c r="F102" s="281">
        <f>SUM(F100:F101)</f>
        <v>34.988234729623237</v>
      </c>
      <c r="G102" s="24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2:26" ht="14.25" customHeight="1" x14ac:dyDescent="0.25">
      <c r="B103" s="50"/>
      <c r="C103" s="255"/>
      <c r="D103" s="255"/>
      <c r="E103" s="255"/>
      <c r="F103" s="318"/>
      <c r="G103" s="23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4.25" customHeight="1" x14ac:dyDescent="0.25">
      <c r="B104" s="50"/>
      <c r="C104" s="256" t="s">
        <v>74</v>
      </c>
      <c r="D104" s="256"/>
      <c r="E104" s="256"/>
      <c r="F104" s="256"/>
      <c r="G104" s="24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s="21" customFormat="1" ht="14.25" customHeight="1" thickBot="1" x14ac:dyDescent="0.3">
      <c r="B105" s="50"/>
      <c r="C105" s="256"/>
      <c r="D105" s="256"/>
      <c r="E105" s="256"/>
      <c r="F105" s="256"/>
      <c r="G105" s="24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 thickBot="1" x14ac:dyDescent="0.3">
      <c r="B106" s="50"/>
      <c r="C106" s="270">
        <v>5</v>
      </c>
      <c r="D106" s="471" t="s">
        <v>75</v>
      </c>
      <c r="E106" s="472"/>
      <c r="F106" s="270" t="s">
        <v>9</v>
      </c>
      <c r="G106" s="24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2:26" ht="14.25" customHeight="1" x14ac:dyDescent="0.25">
      <c r="B107" s="50"/>
      <c r="C107" s="278" t="s">
        <v>10</v>
      </c>
      <c r="D107" s="473" t="s">
        <v>76</v>
      </c>
      <c r="E107" s="474"/>
      <c r="F107" s="279">
        <f>'UNIFORME E EPI'!H15</f>
        <v>102.46666666666665</v>
      </c>
      <c r="G107" s="23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4.25" customHeight="1" x14ac:dyDescent="0.25">
      <c r="B108" s="50"/>
      <c r="C108" s="272" t="s">
        <v>12</v>
      </c>
      <c r="D108" s="469" t="s">
        <v>117</v>
      </c>
      <c r="E108" s="470"/>
      <c r="F108" s="308">
        <v>0</v>
      </c>
      <c r="G108" s="23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4.25" customHeight="1" x14ac:dyDescent="0.25">
      <c r="B109" s="50"/>
      <c r="C109" s="272" t="s">
        <v>14</v>
      </c>
      <c r="D109" s="469" t="s">
        <v>91</v>
      </c>
      <c r="E109" s="470"/>
      <c r="F109" s="308">
        <v>0</v>
      </c>
      <c r="G109" s="23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4.25" customHeight="1" thickBot="1" x14ac:dyDescent="0.3">
      <c r="B110" s="50"/>
      <c r="C110" s="273" t="s">
        <v>16</v>
      </c>
      <c r="D110" s="463" t="s">
        <v>92</v>
      </c>
      <c r="E110" s="464"/>
      <c r="F110" s="280">
        <v>0</v>
      </c>
      <c r="G110" s="23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4.25" customHeight="1" thickBot="1" x14ac:dyDescent="0.3">
      <c r="B111" s="50"/>
      <c r="C111" s="471" t="s">
        <v>24</v>
      </c>
      <c r="D111" s="472"/>
      <c r="E111" s="472"/>
      <c r="F111" s="281">
        <f>SUM(F107:F110)</f>
        <v>102.46666666666665</v>
      </c>
      <c r="G111" s="24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 thickBot="1" x14ac:dyDescent="0.3">
      <c r="B112" s="50"/>
      <c r="C112" s="266"/>
      <c r="D112" s="266"/>
      <c r="E112" s="266"/>
      <c r="F112" s="322"/>
      <c r="G112" s="24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 thickBot="1" x14ac:dyDescent="0.3">
      <c r="B113" s="50"/>
      <c r="C113" s="465" t="s">
        <v>78</v>
      </c>
      <c r="D113" s="466"/>
      <c r="E113" s="466"/>
      <c r="F113" s="320">
        <f>F30+F69+F80+F102+F111</f>
        <v>3023.8475838700556</v>
      </c>
      <c r="G113" s="24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2:26" ht="14.25" customHeight="1" x14ac:dyDescent="0.25">
      <c r="B114" s="50"/>
      <c r="C114" s="255"/>
      <c r="D114" s="255"/>
      <c r="E114" s="255"/>
      <c r="F114" s="255"/>
      <c r="G114" s="23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4.25" customHeight="1" x14ac:dyDescent="0.25">
      <c r="B115" s="50"/>
      <c r="C115" s="256" t="s">
        <v>79</v>
      </c>
      <c r="D115" s="256"/>
      <c r="E115" s="256"/>
      <c r="F115" s="256"/>
      <c r="G115" s="24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s="21" customFormat="1" ht="14.25" customHeight="1" thickBot="1" x14ac:dyDescent="0.3">
      <c r="B116" s="50"/>
      <c r="C116" s="256"/>
      <c r="D116" s="256"/>
      <c r="E116" s="256"/>
      <c r="F116" s="256"/>
      <c r="G116" s="24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 thickBot="1" x14ac:dyDescent="0.3">
      <c r="B117" s="50"/>
      <c r="C117" s="270">
        <v>6</v>
      </c>
      <c r="D117" s="297" t="s">
        <v>80</v>
      </c>
      <c r="E117" s="295" t="s">
        <v>34</v>
      </c>
      <c r="F117" s="321" t="s">
        <v>9</v>
      </c>
      <c r="G117" s="24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2:26" ht="14.25" customHeight="1" x14ac:dyDescent="0.25">
      <c r="B118" s="50"/>
      <c r="C118" s="278" t="s">
        <v>10</v>
      </c>
      <c r="D118" s="331" t="s">
        <v>81</v>
      </c>
      <c r="E118" s="324">
        <f>'COMPOSIÇÃO BDI'!E6</f>
        <v>6.3</v>
      </c>
      <c r="F118" s="328">
        <f>F113*E118%</f>
        <v>190.50239778381351</v>
      </c>
      <c r="G118" s="23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4.25" customHeight="1" x14ac:dyDescent="0.25">
      <c r="B119" s="50"/>
      <c r="C119" s="272" t="s">
        <v>12</v>
      </c>
      <c r="D119" s="298" t="s">
        <v>82</v>
      </c>
      <c r="E119" s="325">
        <f>'COMPOSIÇÃO BDI'!E10</f>
        <v>6.16</v>
      </c>
      <c r="F119" s="329">
        <f>(F113+F118)*E119%</f>
        <v>198.00395886987835</v>
      </c>
      <c r="G119" s="23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4.25" customHeight="1" x14ac:dyDescent="0.25">
      <c r="B120" s="50"/>
      <c r="C120" s="272" t="s">
        <v>14</v>
      </c>
      <c r="D120" s="298" t="s">
        <v>83</v>
      </c>
      <c r="E120" s="325">
        <f>SUM(E121:E124)</f>
        <v>10.15</v>
      </c>
      <c r="F120" s="329"/>
      <c r="G120" s="23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4.25" customHeight="1" x14ac:dyDescent="0.25">
      <c r="B121" s="50"/>
      <c r="C121" s="272"/>
      <c r="D121" s="298" t="s">
        <v>84</v>
      </c>
      <c r="E121" s="325">
        <f>'COMPOSIÇÃO BDI'!E15</f>
        <v>2</v>
      </c>
      <c r="F121" s="329">
        <f>(F113+F$118+F$119)/(1-E$120%)*E121%</f>
        <v>75.956682037256485</v>
      </c>
      <c r="G121" s="235"/>
      <c r="H121" s="5"/>
      <c r="I121" s="1"/>
      <c r="J121" s="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4.25" customHeight="1" x14ac:dyDescent="0.25">
      <c r="B122" s="50"/>
      <c r="C122" s="272"/>
      <c r="D122" s="298" t="s">
        <v>85</v>
      </c>
      <c r="E122" s="325">
        <f>'COMPOSIÇÃO BDI'!E14</f>
        <v>3</v>
      </c>
      <c r="F122" s="329">
        <f>(F113+F$118+F$119)/(1-E$120%)*E122%</f>
        <v>113.93502305588473</v>
      </c>
      <c r="G122" s="23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4.25" customHeight="1" x14ac:dyDescent="0.25">
      <c r="B123" s="50"/>
      <c r="C123" s="272"/>
      <c r="D123" s="298" t="s">
        <v>154</v>
      </c>
      <c r="E123" s="325">
        <f>'COMPOSIÇÃO BDI'!E16</f>
        <v>4.5</v>
      </c>
      <c r="F123" s="329">
        <f>(F113+F$118+F$119)/(1-E$120%)*E123%</f>
        <v>170.90253458382708</v>
      </c>
      <c r="G123" s="23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4.25" customHeight="1" thickBot="1" x14ac:dyDescent="0.3">
      <c r="B124" s="50"/>
      <c r="C124" s="273"/>
      <c r="D124" s="332" t="s">
        <v>86</v>
      </c>
      <c r="E124" s="326">
        <f>'COMPOSIÇÃO BDI'!E13</f>
        <v>0.65</v>
      </c>
      <c r="F124" s="330">
        <f>(F113+F$118+F$119)/(1-E$120%)*E124%</f>
        <v>24.68592166210836</v>
      </c>
      <c r="G124" s="23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4.25" customHeight="1" thickBot="1" x14ac:dyDescent="0.3">
      <c r="B125" s="50"/>
      <c r="C125" s="471" t="s">
        <v>24</v>
      </c>
      <c r="D125" s="475"/>
      <c r="E125" s="296"/>
      <c r="F125" s="327">
        <f>SUM(F118:F124)</f>
        <v>773.98651799276854</v>
      </c>
      <c r="G125" s="24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2:26" ht="14.25" customHeight="1" x14ac:dyDescent="0.25">
      <c r="B126" s="50"/>
      <c r="C126" s="255"/>
      <c r="D126" s="255"/>
      <c r="E126" s="255"/>
      <c r="F126" s="255"/>
      <c r="G126" s="23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4.25" customHeight="1" x14ac:dyDescent="0.25">
      <c r="B127" s="50"/>
      <c r="C127" s="478" t="s">
        <v>87</v>
      </c>
      <c r="D127" s="478"/>
      <c r="E127" s="478"/>
      <c r="F127" s="478"/>
      <c r="G127" s="24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s="21" customFormat="1" ht="14.25" customHeight="1" thickBot="1" x14ac:dyDescent="0.3">
      <c r="B128" s="50"/>
      <c r="C128" s="256"/>
      <c r="D128" s="256"/>
      <c r="E128" s="256"/>
      <c r="F128" s="256"/>
      <c r="G128" s="24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ht="14.25" customHeight="1" thickBot="1" x14ac:dyDescent="0.3">
      <c r="B129" s="50"/>
      <c r="C129" s="302"/>
      <c r="D129" s="476" t="s">
        <v>88</v>
      </c>
      <c r="E129" s="477"/>
      <c r="F129" s="270" t="s">
        <v>9</v>
      </c>
      <c r="G129" s="24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2:27" ht="14.25" customHeight="1" x14ac:dyDescent="0.25">
      <c r="B130" s="50"/>
      <c r="C130" s="278" t="s">
        <v>10</v>
      </c>
      <c r="D130" s="473" t="s">
        <v>7</v>
      </c>
      <c r="E130" s="474"/>
      <c r="F130" s="279">
        <f>F30</f>
        <v>1480.6</v>
      </c>
      <c r="G130" s="23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ht="38.25" customHeight="1" x14ac:dyDescent="0.25">
      <c r="B131" s="50"/>
      <c r="C131" s="272" t="s">
        <v>12</v>
      </c>
      <c r="D131" s="461" t="s">
        <v>25</v>
      </c>
      <c r="E131" s="462"/>
      <c r="F131" s="308">
        <f>F69</f>
        <v>1302.1063444444444</v>
      </c>
      <c r="G131" s="23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ht="14.25" customHeight="1" x14ac:dyDescent="0.25">
      <c r="B132" s="50"/>
      <c r="C132" s="272" t="s">
        <v>14</v>
      </c>
      <c r="D132" s="469" t="s">
        <v>53</v>
      </c>
      <c r="E132" s="470"/>
      <c r="F132" s="308">
        <f>F80</f>
        <v>103.68633802932098</v>
      </c>
      <c r="G132" s="23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ht="27.75" customHeight="1" x14ac:dyDescent="0.25">
      <c r="B133" s="50"/>
      <c r="C133" s="272" t="s">
        <v>16</v>
      </c>
      <c r="D133" s="461" t="s">
        <v>61</v>
      </c>
      <c r="E133" s="462"/>
      <c r="F133" s="308">
        <f>F102</f>
        <v>34.988234729623237</v>
      </c>
      <c r="G133" s="23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7" ht="14.25" customHeight="1" thickBot="1" x14ac:dyDescent="0.3">
      <c r="B134" s="50"/>
      <c r="C134" s="273" t="s">
        <v>18</v>
      </c>
      <c r="D134" s="463" t="s">
        <v>74</v>
      </c>
      <c r="E134" s="464"/>
      <c r="F134" s="280">
        <f>F111</f>
        <v>102.46666666666665</v>
      </c>
      <c r="G134" s="23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thickBot="1" x14ac:dyDescent="0.3">
      <c r="B135" s="50"/>
      <c r="C135" s="465" t="s">
        <v>89</v>
      </c>
      <c r="D135" s="466"/>
      <c r="E135" s="466"/>
      <c r="F135" s="320">
        <f>SUM(F130:F134)</f>
        <v>3023.8475838700556</v>
      </c>
      <c r="G135" s="24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 ht="14.25" customHeight="1" thickBot="1" x14ac:dyDescent="0.3">
      <c r="B136" s="50"/>
      <c r="C136" s="319" t="s">
        <v>20</v>
      </c>
      <c r="D136" s="467" t="s">
        <v>79</v>
      </c>
      <c r="E136" s="468"/>
      <c r="F136" s="323">
        <f>F125</f>
        <v>773.98651799276854</v>
      </c>
      <c r="G136" s="23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thickBot="1" x14ac:dyDescent="0.3">
      <c r="B137" s="50"/>
      <c r="C137" s="465" t="s">
        <v>90</v>
      </c>
      <c r="D137" s="466"/>
      <c r="E137" s="466"/>
      <c r="F137" s="320">
        <f>F135+F136</f>
        <v>3797.8341018628244</v>
      </c>
      <c r="G137" s="244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 ht="14.25" customHeight="1" x14ac:dyDescent="0.25">
      <c r="B138" s="52"/>
      <c r="C138" s="247"/>
      <c r="D138" s="247"/>
      <c r="E138" s="247"/>
      <c r="F138" s="247"/>
      <c r="G138" s="24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ht="14.25" customHeight="1" x14ac:dyDescent="0.25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</sheetData>
  <mergeCells count="74">
    <mergeCell ref="C30:E30"/>
    <mergeCell ref="D12:E12"/>
    <mergeCell ref="D13:E13"/>
    <mergeCell ref="D14:E14"/>
    <mergeCell ref="D22:E22"/>
    <mergeCell ref="D23:E23"/>
    <mergeCell ref="D24:E24"/>
    <mergeCell ref="D26:E26"/>
    <mergeCell ref="D27:E27"/>
    <mergeCell ref="D28:E28"/>
    <mergeCell ref="D29:E29"/>
    <mergeCell ref="D15:E15"/>
    <mergeCell ref="D16:E16"/>
    <mergeCell ref="D17:E17"/>
    <mergeCell ref="D18:E18"/>
    <mergeCell ref="D25:E25"/>
    <mergeCell ref="D11:E11"/>
    <mergeCell ref="C3:F3"/>
    <mergeCell ref="C7:F7"/>
    <mergeCell ref="D8:E8"/>
    <mergeCell ref="D9:E9"/>
    <mergeCell ref="D10:E10"/>
    <mergeCell ref="C5:F5"/>
    <mergeCell ref="D65:E65"/>
    <mergeCell ref="D36:E36"/>
    <mergeCell ref="D37:E37"/>
    <mergeCell ref="D38:E38"/>
    <mergeCell ref="C39:E39"/>
    <mergeCell ref="C52:D52"/>
    <mergeCell ref="D56:E56"/>
    <mergeCell ref="D57:E57"/>
    <mergeCell ref="D58:E58"/>
    <mergeCell ref="D59:E59"/>
    <mergeCell ref="D60:E60"/>
    <mergeCell ref="C61:E61"/>
    <mergeCell ref="D66:E66"/>
    <mergeCell ref="D67:E67"/>
    <mergeCell ref="D68:E68"/>
    <mergeCell ref="C69:E69"/>
    <mergeCell ref="D73:E73"/>
    <mergeCell ref="C80:E80"/>
    <mergeCell ref="D86:E86"/>
    <mergeCell ref="D75:E75"/>
    <mergeCell ref="D76:E76"/>
    <mergeCell ref="D78:E78"/>
    <mergeCell ref="D79:E79"/>
    <mergeCell ref="D87:E87"/>
    <mergeCell ref="C102:E102"/>
    <mergeCell ref="D88:E88"/>
    <mergeCell ref="C89:E89"/>
    <mergeCell ref="D93:E93"/>
    <mergeCell ref="D94:E94"/>
    <mergeCell ref="C95:E95"/>
    <mergeCell ref="D99:E99"/>
    <mergeCell ref="D100:E100"/>
    <mergeCell ref="D101:E101"/>
    <mergeCell ref="D132:E132"/>
    <mergeCell ref="D106:E106"/>
    <mergeCell ref="D107:E107"/>
    <mergeCell ref="D108:E108"/>
    <mergeCell ref="D109:E109"/>
    <mergeCell ref="D110:E110"/>
    <mergeCell ref="C111:E111"/>
    <mergeCell ref="C113:E113"/>
    <mergeCell ref="C125:D125"/>
    <mergeCell ref="D129:E129"/>
    <mergeCell ref="D130:E130"/>
    <mergeCell ref="D131:E131"/>
    <mergeCell ref="C127:F127"/>
    <mergeCell ref="D133:E133"/>
    <mergeCell ref="D134:E134"/>
    <mergeCell ref="C135:E135"/>
    <mergeCell ref="D136:E136"/>
    <mergeCell ref="C137:E137"/>
  </mergeCells>
  <pageMargins left="0.511811024" right="0.511811024" top="0.78740157499999996" bottom="0.78740157499999996" header="0" footer="0"/>
  <pageSetup orientation="landscape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1014"/>
  <sheetViews>
    <sheetView showGridLines="0" workbookViewId="0">
      <selection activeCell="D73" sqref="D73:E73"/>
    </sheetView>
  </sheetViews>
  <sheetFormatPr defaultColWidth="12.625" defaultRowHeight="15" customHeight="1" x14ac:dyDescent="0.25"/>
  <cols>
    <col min="1" max="1" width="8.375" style="23" customWidth="1"/>
    <col min="2" max="2" width="3.375" style="23" customWidth="1"/>
    <col min="3" max="3" width="3.75" style="23" customWidth="1"/>
    <col min="4" max="4" width="33" style="23" bestFit="1" customWidth="1"/>
    <col min="5" max="5" width="9.5" style="23" bestFit="1" customWidth="1"/>
    <col min="6" max="6" width="20.5" style="23" bestFit="1" customWidth="1"/>
    <col min="7" max="7" width="3.375" style="23" customWidth="1"/>
    <col min="8" max="9" width="8.375" style="23" customWidth="1"/>
    <col min="10" max="27" width="8" style="23" customWidth="1"/>
    <col min="28" max="16384" width="12.625" style="23"/>
  </cols>
  <sheetData>
    <row r="2" spans="2:26" ht="18" customHeight="1" x14ac:dyDescent="0.25">
      <c r="B2" s="47"/>
      <c r="C2" s="48"/>
      <c r="D2" s="48"/>
      <c r="E2" s="48"/>
      <c r="F2" s="48"/>
      <c r="G2" s="49"/>
    </row>
    <row r="3" spans="2:26" ht="14.25" customHeight="1" x14ac:dyDescent="0.25">
      <c r="B3" s="50"/>
      <c r="C3" s="478" t="s">
        <v>0</v>
      </c>
      <c r="D3" s="482"/>
      <c r="E3" s="482"/>
      <c r="F3" s="482"/>
      <c r="G3" s="235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</row>
    <row r="4" spans="2:26" ht="14.25" customHeight="1" x14ac:dyDescent="0.25">
      <c r="B4" s="50"/>
      <c r="C4" s="255"/>
      <c r="D4" s="255"/>
      <c r="E4" s="255"/>
      <c r="F4" s="255"/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</row>
    <row r="5" spans="2:26" ht="14.25" customHeight="1" x14ac:dyDescent="0.25">
      <c r="B5" s="50"/>
      <c r="C5" s="478" t="s">
        <v>1</v>
      </c>
      <c r="D5" s="478"/>
      <c r="E5" s="478"/>
      <c r="F5" s="478"/>
      <c r="G5" s="235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</row>
    <row r="6" spans="2:26" ht="14.25" customHeight="1" x14ac:dyDescent="0.25">
      <c r="B6" s="50"/>
      <c r="C6" s="238"/>
      <c r="D6" s="237"/>
      <c r="E6" s="237"/>
      <c r="F6" s="237"/>
      <c r="G6" s="235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</row>
    <row r="7" spans="2:26" ht="14.25" customHeight="1" thickBot="1" x14ac:dyDescent="0.3">
      <c r="B7" s="50"/>
      <c r="C7" s="483" t="s">
        <v>2</v>
      </c>
      <c r="D7" s="484"/>
      <c r="E7" s="484"/>
      <c r="F7" s="484"/>
      <c r="G7" s="235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</row>
    <row r="8" spans="2:26" ht="63" x14ac:dyDescent="0.25">
      <c r="B8" s="50"/>
      <c r="C8" s="282">
        <v>1</v>
      </c>
      <c r="D8" s="495" t="s">
        <v>114</v>
      </c>
      <c r="E8" s="474"/>
      <c r="F8" s="287" t="s">
        <v>1569</v>
      </c>
      <c r="G8" s="235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</row>
    <row r="9" spans="2:26" ht="14.25" customHeight="1" x14ac:dyDescent="0.25">
      <c r="B9" s="50"/>
      <c r="C9" s="283">
        <v>2</v>
      </c>
      <c r="D9" s="491" t="s">
        <v>3</v>
      </c>
      <c r="E9" s="470"/>
      <c r="F9" s="288" t="s">
        <v>113</v>
      </c>
      <c r="G9" s="235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</row>
    <row r="10" spans="2:26" ht="14.25" customHeight="1" x14ac:dyDescent="0.25">
      <c r="B10" s="50"/>
      <c r="C10" s="283">
        <v>3</v>
      </c>
      <c r="D10" s="491" t="s">
        <v>4</v>
      </c>
      <c r="E10" s="470"/>
      <c r="F10" s="289">
        <f>F14*6+F14*2*1.25</f>
        <v>10302</v>
      </c>
      <c r="G10" s="235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</row>
    <row r="11" spans="2:26" ht="14.25" customHeight="1" x14ac:dyDescent="0.25">
      <c r="B11" s="50"/>
      <c r="C11" s="283">
        <v>4</v>
      </c>
      <c r="D11" s="496" t="s">
        <v>5</v>
      </c>
      <c r="E11" s="462"/>
      <c r="F11" s="288" t="s">
        <v>110</v>
      </c>
      <c r="G11" s="235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</row>
    <row r="12" spans="2:26" ht="14.25" customHeight="1" x14ac:dyDescent="0.25">
      <c r="B12" s="50"/>
      <c r="C12" s="283">
        <v>5</v>
      </c>
      <c r="D12" s="491" t="s">
        <v>6</v>
      </c>
      <c r="E12" s="470"/>
      <c r="F12" s="290">
        <v>44317</v>
      </c>
      <c r="G12" s="235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</row>
    <row r="13" spans="2:26" ht="14.25" customHeight="1" x14ac:dyDescent="0.25">
      <c r="B13" s="50"/>
      <c r="C13" s="283">
        <v>6</v>
      </c>
      <c r="D13" s="491" t="s">
        <v>115</v>
      </c>
      <c r="E13" s="470"/>
      <c r="F13" s="291">
        <v>1</v>
      </c>
      <c r="G13" s="235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</row>
    <row r="14" spans="2:26" ht="14.25" customHeight="1" x14ac:dyDescent="0.25">
      <c r="B14" s="50"/>
      <c r="C14" s="284">
        <v>7</v>
      </c>
      <c r="D14" s="492" t="s">
        <v>120</v>
      </c>
      <c r="E14" s="485"/>
      <c r="F14" s="292">
        <v>1212</v>
      </c>
      <c r="G14" s="235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</row>
    <row r="15" spans="2:26" ht="14.25" customHeight="1" x14ac:dyDescent="0.25">
      <c r="B15" s="50"/>
      <c r="C15" s="285">
        <v>8</v>
      </c>
      <c r="D15" s="493" t="s">
        <v>904</v>
      </c>
      <c r="E15" s="488"/>
      <c r="F15" s="293">
        <v>28</v>
      </c>
      <c r="G15" s="235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</row>
    <row r="16" spans="2:26" ht="14.25" customHeight="1" thickBot="1" x14ac:dyDescent="0.3">
      <c r="B16" s="50"/>
      <c r="C16" s="286">
        <v>9</v>
      </c>
      <c r="D16" s="494" t="s">
        <v>905</v>
      </c>
      <c r="E16" s="490"/>
      <c r="F16" s="294">
        <v>21</v>
      </c>
      <c r="G16" s="235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</row>
    <row r="17" spans="2:26" ht="14.25" customHeight="1" x14ac:dyDescent="0.25">
      <c r="B17" s="50"/>
      <c r="C17" s="237"/>
      <c r="D17" s="237"/>
      <c r="E17" s="237"/>
      <c r="F17" s="237"/>
      <c r="G17" s="235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</row>
    <row r="18" spans="2:26" ht="14.25" customHeight="1" x14ac:dyDescent="0.25">
      <c r="B18" s="50"/>
      <c r="C18" s="256" t="s">
        <v>7</v>
      </c>
      <c r="D18" s="255"/>
      <c r="E18" s="255"/>
      <c r="F18" s="255"/>
      <c r="G18" s="235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</row>
    <row r="19" spans="2:26" ht="14.25" customHeight="1" thickBot="1" x14ac:dyDescent="0.3">
      <c r="B19" s="50"/>
      <c r="C19" s="256"/>
      <c r="D19" s="255"/>
      <c r="E19" s="255"/>
      <c r="F19" s="255"/>
      <c r="G19" s="235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</row>
    <row r="20" spans="2:26" ht="14.25" customHeight="1" thickBot="1" x14ac:dyDescent="0.3">
      <c r="B20" s="50"/>
      <c r="C20" s="270">
        <v>1</v>
      </c>
      <c r="D20" s="471" t="s">
        <v>8</v>
      </c>
      <c r="E20" s="472"/>
      <c r="F20" s="270" t="s">
        <v>9</v>
      </c>
      <c r="G20" s="235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</row>
    <row r="21" spans="2:26" ht="14.25" customHeight="1" x14ac:dyDescent="0.25">
      <c r="B21" s="50"/>
      <c r="C21" s="271" t="s">
        <v>10</v>
      </c>
      <c r="D21" s="481" t="s">
        <v>11</v>
      </c>
      <c r="E21" s="486"/>
      <c r="F21" s="274">
        <f>F10</f>
        <v>10302</v>
      </c>
      <c r="G21" s="235"/>
      <c r="H21" s="236"/>
      <c r="I21" s="239"/>
      <c r="J21" s="239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</row>
    <row r="22" spans="2:26" ht="14.25" customHeight="1" x14ac:dyDescent="0.25">
      <c r="B22" s="50"/>
      <c r="C22" s="272" t="s">
        <v>12</v>
      </c>
      <c r="D22" s="469" t="s">
        <v>13</v>
      </c>
      <c r="E22" s="470"/>
      <c r="F22" s="275">
        <v>0</v>
      </c>
      <c r="G22" s="235"/>
      <c r="H22" s="236"/>
      <c r="I22" s="239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</row>
    <row r="23" spans="2:26" ht="14.25" customHeight="1" x14ac:dyDescent="0.25">
      <c r="B23" s="50"/>
      <c r="C23" s="272" t="s">
        <v>14</v>
      </c>
      <c r="D23" s="469" t="s">
        <v>15</v>
      </c>
      <c r="E23" s="470"/>
      <c r="F23" s="275">
        <v>0</v>
      </c>
      <c r="G23" s="235"/>
      <c r="H23" s="236"/>
      <c r="I23" s="240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</row>
    <row r="24" spans="2:26" ht="14.25" customHeight="1" x14ac:dyDescent="0.25">
      <c r="B24" s="50"/>
      <c r="C24" s="272" t="s">
        <v>16</v>
      </c>
      <c r="D24" s="469" t="s">
        <v>17</v>
      </c>
      <c r="E24" s="470"/>
      <c r="F24" s="275">
        <v>0</v>
      </c>
      <c r="G24" s="235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6"/>
      <c r="W24" s="236"/>
      <c r="X24" s="236"/>
      <c r="Y24" s="236"/>
      <c r="Z24" s="236"/>
    </row>
    <row r="25" spans="2:26" ht="14.25" customHeight="1" x14ac:dyDescent="0.25">
      <c r="B25" s="50"/>
      <c r="C25" s="272" t="s">
        <v>18</v>
      </c>
      <c r="D25" s="469" t="s">
        <v>19</v>
      </c>
      <c r="E25" s="470"/>
      <c r="F25" s="275">
        <v>0</v>
      </c>
      <c r="G25" s="235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6"/>
      <c r="W25" s="236"/>
      <c r="X25" s="236"/>
      <c r="Y25" s="236"/>
      <c r="Z25" s="236"/>
    </row>
    <row r="26" spans="2:26" ht="14.25" customHeight="1" x14ac:dyDescent="0.25">
      <c r="B26" s="50"/>
      <c r="C26" s="272" t="s">
        <v>20</v>
      </c>
      <c r="D26" s="469" t="s">
        <v>21</v>
      </c>
      <c r="E26" s="470"/>
      <c r="F26" s="275">
        <v>0</v>
      </c>
      <c r="G26" s="235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</row>
    <row r="27" spans="2:26" ht="14.25" customHeight="1" thickBot="1" x14ac:dyDescent="0.3">
      <c r="B27" s="50"/>
      <c r="C27" s="273" t="s">
        <v>22</v>
      </c>
      <c r="D27" s="480" t="s">
        <v>23</v>
      </c>
      <c r="E27" s="485"/>
      <c r="F27" s="276">
        <v>0</v>
      </c>
      <c r="G27" s="235"/>
      <c r="H27" s="236"/>
      <c r="I27" s="236"/>
      <c r="J27" s="236"/>
      <c r="K27" s="236"/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</row>
    <row r="28" spans="2:26" ht="14.25" customHeight="1" thickBot="1" x14ac:dyDescent="0.3">
      <c r="B28" s="50"/>
      <c r="C28" s="471" t="s">
        <v>24</v>
      </c>
      <c r="D28" s="472"/>
      <c r="E28" s="472"/>
      <c r="F28" s="277">
        <f>SUM(F21:F27)</f>
        <v>10302</v>
      </c>
      <c r="G28" s="235"/>
      <c r="H28" s="241"/>
      <c r="I28" s="236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36"/>
      <c r="Y28" s="236"/>
      <c r="Z28" s="236"/>
    </row>
    <row r="29" spans="2:26" ht="14.25" customHeight="1" x14ac:dyDescent="0.25">
      <c r="B29" s="50"/>
      <c r="C29" s="255"/>
      <c r="D29" s="255"/>
      <c r="E29" s="255"/>
      <c r="F29" s="255"/>
      <c r="G29" s="235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</row>
    <row r="30" spans="2:26" ht="14.25" customHeight="1" x14ac:dyDescent="0.25">
      <c r="B30" s="50"/>
      <c r="C30" s="256" t="s">
        <v>25</v>
      </c>
      <c r="D30" s="255"/>
      <c r="E30" s="255"/>
      <c r="F30" s="255"/>
      <c r="G30" s="235"/>
      <c r="H30" s="236"/>
      <c r="I30" s="236"/>
      <c r="J30" s="241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  <c r="Y30" s="236"/>
      <c r="Z30" s="236"/>
    </row>
    <row r="31" spans="2:26" ht="14.25" customHeight="1" x14ac:dyDescent="0.25">
      <c r="B31" s="50"/>
      <c r="C31" s="255"/>
      <c r="D31" s="255"/>
      <c r="E31" s="255"/>
      <c r="F31" s="255"/>
      <c r="G31" s="235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</row>
    <row r="32" spans="2:26" ht="14.25" customHeight="1" x14ac:dyDescent="0.25">
      <c r="B32" s="50"/>
      <c r="C32" s="256" t="s">
        <v>26</v>
      </c>
      <c r="D32" s="255"/>
      <c r="E32" s="255"/>
      <c r="F32" s="255"/>
      <c r="G32" s="235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</row>
    <row r="33" spans="2:26" ht="14.25" customHeight="1" thickBot="1" x14ac:dyDescent="0.3">
      <c r="B33" s="50"/>
      <c r="C33" s="256"/>
      <c r="D33" s="255"/>
      <c r="E33" s="255"/>
      <c r="F33" s="255"/>
      <c r="G33" s="235"/>
      <c r="H33" s="236"/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</row>
    <row r="34" spans="2:26" ht="14.25" customHeight="1" thickBot="1" x14ac:dyDescent="0.3">
      <c r="B34" s="50"/>
      <c r="C34" s="270" t="s">
        <v>27</v>
      </c>
      <c r="D34" s="471" t="s">
        <v>28</v>
      </c>
      <c r="E34" s="472"/>
      <c r="F34" s="270" t="s">
        <v>9</v>
      </c>
      <c r="G34" s="235"/>
      <c r="H34" s="236"/>
      <c r="I34" s="236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</row>
    <row r="35" spans="2:26" ht="14.25" customHeight="1" x14ac:dyDescent="0.25">
      <c r="B35" s="50"/>
      <c r="C35" s="278" t="s">
        <v>10</v>
      </c>
      <c r="D35" s="473" t="s">
        <v>29</v>
      </c>
      <c r="E35" s="474"/>
      <c r="F35" s="279">
        <f>F28/12</f>
        <v>858.5</v>
      </c>
      <c r="G35" s="235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  <c r="W35" s="236"/>
      <c r="X35" s="236"/>
      <c r="Y35" s="236"/>
      <c r="Z35" s="236"/>
    </row>
    <row r="36" spans="2:26" ht="14.25" customHeight="1" thickBot="1" x14ac:dyDescent="0.3">
      <c r="B36" s="50"/>
      <c r="C36" s="273" t="s">
        <v>12</v>
      </c>
      <c r="D36" s="463" t="s">
        <v>30</v>
      </c>
      <c r="E36" s="464"/>
      <c r="F36" s="280">
        <f>F28*(1+1/3)/12</f>
        <v>1144.6666666666667</v>
      </c>
      <c r="G36" s="235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</row>
    <row r="37" spans="2:26" ht="14.25" customHeight="1" thickBot="1" x14ac:dyDescent="0.3">
      <c r="B37" s="50"/>
      <c r="C37" s="471" t="s">
        <v>24</v>
      </c>
      <c r="D37" s="472"/>
      <c r="E37" s="472"/>
      <c r="F37" s="281">
        <f>SUM(F35:F36)</f>
        <v>2003.1666666666667</v>
      </c>
      <c r="G37" s="235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</row>
    <row r="38" spans="2:26" ht="14.25" customHeight="1" x14ac:dyDescent="0.25">
      <c r="B38" s="50"/>
      <c r="C38" s="255"/>
      <c r="D38" s="255"/>
      <c r="E38" s="255"/>
      <c r="F38" s="255"/>
      <c r="G38" s="235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</row>
    <row r="39" spans="2:26" ht="14.25" customHeight="1" x14ac:dyDescent="0.25">
      <c r="B39" s="50"/>
      <c r="C39" s="256" t="s">
        <v>31</v>
      </c>
      <c r="D39" s="256"/>
      <c r="E39" s="256"/>
      <c r="F39" s="256"/>
      <c r="G39" s="242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</row>
    <row r="40" spans="2:26" ht="14.25" customHeight="1" thickBot="1" x14ac:dyDescent="0.3">
      <c r="B40" s="50"/>
      <c r="C40" s="256"/>
      <c r="D40" s="256"/>
      <c r="E40" s="256"/>
      <c r="F40" s="256"/>
      <c r="G40" s="242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</row>
    <row r="41" spans="2:26" ht="14.25" customHeight="1" thickBot="1" x14ac:dyDescent="0.3">
      <c r="B41" s="50"/>
      <c r="C41" s="270" t="s">
        <v>32</v>
      </c>
      <c r="D41" s="270" t="s">
        <v>33</v>
      </c>
      <c r="E41" s="302" t="s">
        <v>34</v>
      </c>
      <c r="F41" s="270" t="s">
        <v>9</v>
      </c>
      <c r="G41" s="242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</row>
    <row r="42" spans="2:26" ht="14.25" customHeight="1" x14ac:dyDescent="0.25">
      <c r="B42" s="50"/>
      <c r="C42" s="271" t="s">
        <v>10</v>
      </c>
      <c r="D42" s="299" t="s">
        <v>35</v>
      </c>
      <c r="E42" s="303">
        <v>0</v>
      </c>
      <c r="F42" s="307">
        <f t="shared" ref="F42:F49" si="0">(F$28+F$37)*E42%</f>
        <v>0</v>
      </c>
      <c r="G42" s="235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</row>
    <row r="43" spans="2:26" ht="14.25" customHeight="1" x14ac:dyDescent="0.25">
      <c r="B43" s="50"/>
      <c r="C43" s="272" t="s">
        <v>12</v>
      </c>
      <c r="D43" s="300" t="s">
        <v>36</v>
      </c>
      <c r="E43" s="304">
        <v>2.5</v>
      </c>
      <c r="F43" s="308">
        <f t="shared" si="0"/>
        <v>307.62916666666666</v>
      </c>
      <c r="G43" s="235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</row>
    <row r="44" spans="2:26" ht="14.25" customHeight="1" x14ac:dyDescent="0.25">
      <c r="B44" s="50"/>
      <c r="C44" s="272" t="s">
        <v>14</v>
      </c>
      <c r="D44" s="300" t="s">
        <v>37</v>
      </c>
      <c r="E44" s="304">
        <f>3*2</f>
        <v>6</v>
      </c>
      <c r="F44" s="308">
        <f t="shared" si="0"/>
        <v>738.31</v>
      </c>
      <c r="G44" s="235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</row>
    <row r="45" spans="2:26" ht="14.25" customHeight="1" x14ac:dyDescent="0.25">
      <c r="B45" s="50"/>
      <c r="C45" s="272" t="s">
        <v>16</v>
      </c>
      <c r="D45" s="300" t="s">
        <v>38</v>
      </c>
      <c r="E45" s="304">
        <v>1.5</v>
      </c>
      <c r="F45" s="308">
        <f t="shared" si="0"/>
        <v>184.57749999999999</v>
      </c>
      <c r="G45" s="235"/>
      <c r="H45" s="236"/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</row>
    <row r="46" spans="2:26" ht="14.25" customHeight="1" x14ac:dyDescent="0.25">
      <c r="B46" s="50"/>
      <c r="C46" s="272" t="s">
        <v>18</v>
      </c>
      <c r="D46" s="300" t="s">
        <v>39</v>
      </c>
      <c r="E46" s="304">
        <v>1</v>
      </c>
      <c r="F46" s="308">
        <f t="shared" si="0"/>
        <v>123.05166666666666</v>
      </c>
      <c r="G46" s="235"/>
      <c r="H46" s="236"/>
      <c r="I46" s="236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236"/>
    </row>
    <row r="47" spans="2:26" ht="14.25" customHeight="1" x14ac:dyDescent="0.25">
      <c r="B47" s="50"/>
      <c r="C47" s="272" t="s">
        <v>20</v>
      </c>
      <c r="D47" s="300" t="s">
        <v>40</v>
      </c>
      <c r="E47" s="304">
        <v>0.6</v>
      </c>
      <c r="F47" s="308">
        <f t="shared" si="0"/>
        <v>73.831000000000003</v>
      </c>
      <c r="G47" s="235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  <c r="X47" s="236"/>
      <c r="Y47" s="236"/>
      <c r="Z47" s="236"/>
    </row>
    <row r="48" spans="2:26" ht="14.25" customHeight="1" x14ac:dyDescent="0.25">
      <c r="B48" s="50"/>
      <c r="C48" s="272" t="s">
        <v>22</v>
      </c>
      <c r="D48" s="300" t="s">
        <v>41</v>
      </c>
      <c r="E48" s="304">
        <v>0.2</v>
      </c>
      <c r="F48" s="308">
        <f t="shared" si="0"/>
        <v>24.610333333333333</v>
      </c>
      <c r="G48" s="235"/>
      <c r="H48" s="236"/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  <c r="W48" s="236"/>
      <c r="X48" s="236"/>
      <c r="Y48" s="236"/>
      <c r="Z48" s="236"/>
    </row>
    <row r="49" spans="2:26" ht="14.25" customHeight="1" thickBot="1" x14ac:dyDescent="0.3">
      <c r="B49" s="50"/>
      <c r="C49" s="273" t="s">
        <v>42</v>
      </c>
      <c r="D49" s="301" t="s">
        <v>43</v>
      </c>
      <c r="E49" s="305">
        <v>8</v>
      </c>
      <c r="F49" s="309">
        <f t="shared" si="0"/>
        <v>984.4133333333333</v>
      </c>
      <c r="G49" s="235"/>
      <c r="H49" s="236"/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  <c r="W49" s="236"/>
      <c r="X49" s="236"/>
      <c r="Y49" s="236"/>
      <c r="Z49" s="236"/>
    </row>
    <row r="50" spans="2:26" ht="14.25" customHeight="1" thickBot="1" x14ac:dyDescent="0.3">
      <c r="B50" s="50"/>
      <c r="C50" s="471" t="s">
        <v>24</v>
      </c>
      <c r="D50" s="472"/>
      <c r="E50" s="306">
        <f t="shared" ref="E50:F50" si="1">SUM(E42:E49)</f>
        <v>19.799999999999997</v>
      </c>
      <c r="F50" s="277">
        <f t="shared" si="1"/>
        <v>2436.4229999999998</v>
      </c>
      <c r="G50" s="242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</row>
    <row r="51" spans="2:26" ht="14.25" customHeight="1" x14ac:dyDescent="0.25">
      <c r="B51" s="50"/>
      <c r="C51" s="255"/>
      <c r="D51" s="255"/>
      <c r="E51" s="255"/>
      <c r="F51" s="255"/>
      <c r="G51" s="235"/>
      <c r="H51" s="236"/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  <c r="W51" s="236"/>
      <c r="X51" s="236"/>
      <c r="Y51" s="236"/>
      <c r="Z51" s="236"/>
    </row>
    <row r="52" spans="2:26" ht="14.25" customHeight="1" x14ac:dyDescent="0.25">
      <c r="B52" s="50"/>
      <c r="C52" s="256" t="s">
        <v>44</v>
      </c>
      <c r="D52" s="256"/>
      <c r="E52" s="256"/>
      <c r="F52" s="256"/>
      <c r="G52" s="242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</row>
    <row r="53" spans="2:26" ht="14.25" customHeight="1" thickBot="1" x14ac:dyDescent="0.3">
      <c r="B53" s="50"/>
      <c r="C53" s="256"/>
      <c r="D53" s="256"/>
      <c r="E53" s="256"/>
      <c r="F53" s="256"/>
      <c r="G53" s="242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</row>
    <row r="54" spans="2:26" ht="14.25" customHeight="1" thickBot="1" x14ac:dyDescent="0.3">
      <c r="B54" s="50"/>
      <c r="C54" s="270" t="s">
        <v>45</v>
      </c>
      <c r="D54" s="471" t="s">
        <v>46</v>
      </c>
      <c r="E54" s="472"/>
      <c r="F54" s="270" t="s">
        <v>9</v>
      </c>
      <c r="G54" s="242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</row>
    <row r="55" spans="2:26" ht="14.25" customHeight="1" x14ac:dyDescent="0.25">
      <c r="B55" s="50"/>
      <c r="C55" s="278" t="s">
        <v>10</v>
      </c>
      <c r="D55" s="473" t="s">
        <v>47</v>
      </c>
      <c r="E55" s="474"/>
      <c r="F55" s="279">
        <v>0</v>
      </c>
      <c r="G55" s="235"/>
      <c r="H55" s="236"/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</row>
    <row r="56" spans="2:26" ht="14.25" customHeight="1" x14ac:dyDescent="0.25">
      <c r="B56" s="50"/>
      <c r="C56" s="272" t="s">
        <v>12</v>
      </c>
      <c r="D56" s="469" t="s">
        <v>48</v>
      </c>
      <c r="E56" s="470"/>
      <c r="F56" s="308">
        <f>F15*F16*0.8</f>
        <v>470.40000000000003</v>
      </c>
      <c r="G56" s="235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</row>
    <row r="57" spans="2:26" ht="14.25" customHeight="1" x14ac:dyDescent="0.25">
      <c r="B57" s="50"/>
      <c r="C57" s="272" t="s">
        <v>14</v>
      </c>
      <c r="D57" s="469" t="s">
        <v>49</v>
      </c>
      <c r="E57" s="470"/>
      <c r="F57" s="308">
        <v>0</v>
      </c>
      <c r="G57" s="235"/>
      <c r="H57" s="236"/>
      <c r="I57" s="236"/>
      <c r="J57" s="236"/>
      <c r="K57" s="236"/>
      <c r="L57" s="236"/>
      <c r="M57" s="236"/>
      <c r="N57" s="236"/>
      <c r="O57" s="236"/>
      <c r="P57" s="236"/>
      <c r="Q57" s="236"/>
      <c r="R57" s="236"/>
      <c r="S57" s="236"/>
      <c r="T57" s="236"/>
      <c r="U57" s="236"/>
      <c r="V57" s="236"/>
      <c r="W57" s="236"/>
      <c r="X57" s="236"/>
      <c r="Y57" s="236"/>
      <c r="Z57" s="236"/>
    </row>
    <row r="58" spans="2:26" ht="14.25" customHeight="1" thickBot="1" x14ac:dyDescent="0.3">
      <c r="B58" s="50"/>
      <c r="C58" s="273" t="s">
        <v>16</v>
      </c>
      <c r="D58" s="463" t="s">
        <v>50</v>
      </c>
      <c r="E58" s="464"/>
      <c r="F58" s="280">
        <v>0</v>
      </c>
      <c r="G58" s="235"/>
      <c r="H58" s="236"/>
      <c r="I58" s="236"/>
      <c r="J58" s="236"/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236"/>
    </row>
    <row r="59" spans="2:26" ht="14.25" customHeight="1" thickBot="1" x14ac:dyDescent="0.3">
      <c r="B59" s="50"/>
      <c r="C59" s="471" t="s">
        <v>24</v>
      </c>
      <c r="D59" s="472"/>
      <c r="E59" s="472"/>
      <c r="F59" s="281">
        <f>SUM(F55:F58)</f>
        <v>470.40000000000003</v>
      </c>
      <c r="G59" s="242"/>
      <c r="H59" s="243"/>
      <c r="I59" s="243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</row>
    <row r="60" spans="2:26" ht="14.25" customHeight="1" x14ac:dyDescent="0.25">
      <c r="B60" s="50"/>
      <c r="C60" s="255"/>
      <c r="D60" s="255"/>
      <c r="E60" s="310"/>
      <c r="F60" s="255"/>
      <c r="G60" s="235"/>
      <c r="H60" s="236"/>
      <c r="I60" s="236"/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6"/>
      <c r="V60" s="236"/>
      <c r="W60" s="236"/>
      <c r="X60" s="236"/>
      <c r="Y60" s="236"/>
      <c r="Z60" s="236"/>
    </row>
    <row r="61" spans="2:26" ht="14.25" customHeight="1" x14ac:dyDescent="0.25">
      <c r="B61" s="50"/>
      <c r="C61" s="256" t="s">
        <v>51</v>
      </c>
      <c r="D61" s="256"/>
      <c r="E61" s="256"/>
      <c r="F61" s="256"/>
      <c r="G61" s="242"/>
      <c r="H61" s="243"/>
      <c r="I61" s="243"/>
      <c r="J61" s="243"/>
      <c r="K61" s="243"/>
      <c r="L61" s="243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</row>
    <row r="62" spans="2:26" ht="14.25" customHeight="1" thickBot="1" x14ac:dyDescent="0.3">
      <c r="B62" s="50"/>
      <c r="C62" s="256"/>
      <c r="D62" s="256"/>
      <c r="E62" s="256"/>
      <c r="F62" s="256"/>
      <c r="G62" s="242"/>
      <c r="H62" s="243"/>
      <c r="I62" s="243"/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</row>
    <row r="63" spans="2:26" ht="14.25" customHeight="1" thickBot="1" x14ac:dyDescent="0.3">
      <c r="B63" s="50"/>
      <c r="C63" s="270">
        <v>2</v>
      </c>
      <c r="D63" s="471" t="s">
        <v>52</v>
      </c>
      <c r="E63" s="472"/>
      <c r="F63" s="270" t="s">
        <v>9</v>
      </c>
      <c r="G63" s="242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</row>
    <row r="64" spans="2:26" ht="14.25" customHeight="1" x14ac:dyDescent="0.25">
      <c r="B64" s="50"/>
      <c r="C64" s="278" t="s">
        <v>27</v>
      </c>
      <c r="D64" s="473" t="s">
        <v>28</v>
      </c>
      <c r="E64" s="474"/>
      <c r="F64" s="279">
        <f>F37</f>
        <v>2003.1666666666667</v>
      </c>
      <c r="G64" s="244"/>
      <c r="H64" s="243"/>
      <c r="I64" s="243"/>
      <c r="J64" s="243"/>
      <c r="K64" s="243"/>
      <c r="L64" s="243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</row>
    <row r="65" spans="2:26" ht="14.25" customHeight="1" x14ac:dyDescent="0.25">
      <c r="B65" s="50"/>
      <c r="C65" s="272" t="s">
        <v>32</v>
      </c>
      <c r="D65" s="469" t="s">
        <v>33</v>
      </c>
      <c r="E65" s="470"/>
      <c r="F65" s="308">
        <f>F50</f>
        <v>2436.4229999999998</v>
      </c>
      <c r="G65" s="235"/>
      <c r="H65" s="236"/>
      <c r="I65" s="236"/>
      <c r="J65" s="236"/>
      <c r="K65" s="236"/>
      <c r="L65" s="236"/>
      <c r="M65" s="236"/>
      <c r="N65" s="236"/>
      <c r="O65" s="236"/>
      <c r="P65" s="236"/>
      <c r="Q65" s="236"/>
      <c r="R65" s="236"/>
      <c r="S65" s="236"/>
      <c r="T65" s="236"/>
      <c r="U65" s="236"/>
      <c r="V65" s="236"/>
      <c r="W65" s="236"/>
      <c r="X65" s="236"/>
      <c r="Y65" s="236"/>
      <c r="Z65" s="236"/>
    </row>
    <row r="66" spans="2:26" ht="14.25" customHeight="1" thickBot="1" x14ac:dyDescent="0.3">
      <c r="B66" s="50"/>
      <c r="C66" s="273" t="s">
        <v>45</v>
      </c>
      <c r="D66" s="463" t="s">
        <v>46</v>
      </c>
      <c r="E66" s="464"/>
      <c r="F66" s="280">
        <f>F59</f>
        <v>470.40000000000003</v>
      </c>
      <c r="G66" s="235"/>
      <c r="H66" s="236"/>
      <c r="I66" s="236"/>
      <c r="J66" s="236"/>
      <c r="K66" s="236"/>
      <c r="L66" s="236"/>
      <c r="M66" s="236"/>
      <c r="N66" s="236"/>
      <c r="O66" s="236"/>
      <c r="P66" s="236"/>
      <c r="Q66" s="236"/>
      <c r="R66" s="236"/>
      <c r="S66" s="236"/>
      <c r="T66" s="236"/>
      <c r="U66" s="236"/>
      <c r="V66" s="236"/>
      <c r="W66" s="236"/>
      <c r="X66" s="236"/>
      <c r="Y66" s="236"/>
      <c r="Z66" s="236"/>
    </row>
    <row r="67" spans="2:26" ht="14.25" customHeight="1" thickBot="1" x14ac:dyDescent="0.3">
      <c r="B67" s="50"/>
      <c r="C67" s="471" t="s">
        <v>24</v>
      </c>
      <c r="D67" s="472"/>
      <c r="E67" s="472"/>
      <c r="F67" s="281">
        <f>SUM(F64:F66)</f>
        <v>4909.9896666666664</v>
      </c>
      <c r="G67" s="242"/>
      <c r="H67" s="243"/>
      <c r="I67" s="243"/>
      <c r="J67" s="243"/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</row>
    <row r="68" spans="2:26" ht="14.25" customHeight="1" x14ac:dyDescent="0.25">
      <c r="B68" s="50"/>
      <c r="C68" s="255"/>
      <c r="D68" s="255"/>
      <c r="E68" s="255"/>
      <c r="F68" s="255"/>
      <c r="G68" s="235"/>
      <c r="H68" s="236"/>
      <c r="I68" s="236"/>
      <c r="J68" s="236"/>
      <c r="K68" s="236"/>
      <c r="L68" s="236"/>
      <c r="M68" s="236"/>
      <c r="N68" s="236"/>
      <c r="O68" s="236"/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Z68" s="236"/>
    </row>
    <row r="69" spans="2:26" ht="14.25" customHeight="1" x14ac:dyDescent="0.25">
      <c r="B69" s="50"/>
      <c r="C69" s="256" t="s">
        <v>53</v>
      </c>
      <c r="D69" s="256"/>
      <c r="E69" s="256"/>
      <c r="F69" s="256"/>
      <c r="G69" s="242"/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</row>
    <row r="70" spans="2:26" ht="14.25" customHeight="1" thickBot="1" x14ac:dyDescent="0.3">
      <c r="B70" s="50"/>
      <c r="C70" s="256"/>
      <c r="D70" s="256"/>
      <c r="E70" s="256"/>
      <c r="F70" s="256"/>
      <c r="G70" s="242"/>
      <c r="H70" s="243"/>
      <c r="I70" s="243"/>
      <c r="J70" s="243"/>
      <c r="K70" s="243"/>
      <c r="L70" s="243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</row>
    <row r="71" spans="2:26" ht="14.25" customHeight="1" thickBot="1" x14ac:dyDescent="0.3">
      <c r="B71" s="50"/>
      <c r="C71" s="270">
        <v>3</v>
      </c>
      <c r="D71" s="471" t="s">
        <v>54</v>
      </c>
      <c r="E71" s="472"/>
      <c r="F71" s="270" t="s">
        <v>9</v>
      </c>
      <c r="G71" s="242"/>
      <c r="H71" s="243"/>
      <c r="I71" s="243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</row>
    <row r="72" spans="2:26" ht="14.25" customHeight="1" x14ac:dyDescent="0.25">
      <c r="B72" s="50"/>
      <c r="C72" s="278" t="s">
        <v>10</v>
      </c>
      <c r="D72" s="317" t="s">
        <v>55</v>
      </c>
      <c r="E72" s="311">
        <v>0.05</v>
      </c>
      <c r="F72" s="313">
        <f>E72*(F28+F37)/12</f>
        <v>51.271527777777777</v>
      </c>
      <c r="G72" s="245"/>
      <c r="H72" s="241"/>
      <c r="I72" s="236"/>
      <c r="J72" s="236"/>
      <c r="K72" s="236"/>
      <c r="L72" s="236"/>
      <c r="M72" s="236"/>
      <c r="N72" s="236"/>
      <c r="O72" s="236"/>
      <c r="P72" s="236"/>
      <c r="Q72" s="236"/>
      <c r="R72" s="236"/>
      <c r="S72" s="236"/>
      <c r="T72" s="236"/>
      <c r="U72" s="236"/>
      <c r="V72" s="236"/>
      <c r="W72" s="236"/>
      <c r="X72" s="236"/>
      <c r="Y72" s="236"/>
      <c r="Z72" s="236"/>
    </row>
    <row r="73" spans="2:26" ht="37.5" customHeight="1" x14ac:dyDescent="0.25">
      <c r="B73" s="50"/>
      <c r="C73" s="272" t="s">
        <v>12</v>
      </c>
      <c r="D73" s="479" t="s">
        <v>56</v>
      </c>
      <c r="E73" s="479"/>
      <c r="F73" s="314">
        <f>8%*F72</f>
        <v>4.1017222222222225</v>
      </c>
      <c r="G73" s="245"/>
      <c r="H73" s="241"/>
      <c r="I73" s="236"/>
      <c r="J73" s="236"/>
      <c r="K73" s="236"/>
      <c r="L73" s="236"/>
      <c r="M73" s="236"/>
      <c r="N73" s="236"/>
      <c r="O73" s="236"/>
      <c r="P73" s="236"/>
      <c r="Q73" s="236"/>
      <c r="R73" s="236"/>
      <c r="S73" s="236"/>
      <c r="T73" s="236"/>
      <c r="U73" s="236"/>
      <c r="V73" s="236"/>
      <c r="W73" s="236"/>
      <c r="X73" s="236"/>
      <c r="Y73" s="236"/>
      <c r="Z73" s="236"/>
    </row>
    <row r="74" spans="2:26" ht="14.25" customHeight="1" x14ac:dyDescent="0.25">
      <c r="B74" s="50"/>
      <c r="C74" s="272" t="s">
        <v>14</v>
      </c>
      <c r="D74" s="480" t="s">
        <v>57</v>
      </c>
      <c r="E74" s="480"/>
      <c r="F74" s="314">
        <f>E72*40%*F49</f>
        <v>19.688266666666671</v>
      </c>
      <c r="G74" s="245"/>
      <c r="H74" s="241"/>
      <c r="I74" s="236"/>
      <c r="J74" s="236"/>
      <c r="K74" s="236"/>
      <c r="L74" s="236"/>
      <c r="M74" s="236"/>
      <c r="N74" s="236"/>
      <c r="O74" s="236"/>
      <c r="P74" s="236"/>
      <c r="Q74" s="236"/>
      <c r="R74" s="236"/>
      <c r="S74" s="236"/>
      <c r="T74" s="236"/>
      <c r="U74" s="236"/>
      <c r="V74" s="236"/>
      <c r="W74" s="236"/>
      <c r="X74" s="236"/>
      <c r="Y74" s="236"/>
      <c r="Z74" s="236"/>
    </row>
    <row r="75" spans="2:26" ht="14.25" customHeight="1" x14ac:dyDescent="0.25">
      <c r="B75" s="50"/>
      <c r="C75" s="272" t="s">
        <v>16</v>
      </c>
      <c r="D75" s="300" t="s">
        <v>58</v>
      </c>
      <c r="E75" s="312">
        <f>1-E72</f>
        <v>0.95</v>
      </c>
      <c r="F75" s="314">
        <f>E75*7/30/12*(F28+F37)</f>
        <v>227.30377314814811</v>
      </c>
      <c r="G75" s="245"/>
      <c r="H75" s="236"/>
      <c r="I75" s="236"/>
      <c r="J75" s="236"/>
      <c r="K75" s="236"/>
      <c r="L75" s="236"/>
      <c r="M75" s="236"/>
      <c r="N75" s="236"/>
      <c r="O75" s="236"/>
      <c r="P75" s="236"/>
      <c r="Q75" s="236"/>
      <c r="R75" s="236"/>
      <c r="S75" s="236"/>
      <c r="T75" s="236"/>
      <c r="U75" s="236"/>
      <c r="V75" s="236"/>
      <c r="W75" s="236"/>
      <c r="X75" s="236"/>
      <c r="Y75" s="236"/>
      <c r="Z75" s="236"/>
    </row>
    <row r="76" spans="2:26" ht="14.25" customHeight="1" x14ac:dyDescent="0.25">
      <c r="B76" s="50"/>
      <c r="C76" s="272" t="s">
        <v>18</v>
      </c>
      <c r="D76" s="481" t="s">
        <v>59</v>
      </c>
      <c r="E76" s="481"/>
      <c r="F76" s="314">
        <f>E50%*F75</f>
        <v>45.006147083333325</v>
      </c>
      <c r="G76" s="235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236"/>
      <c r="T76" s="236"/>
      <c r="U76" s="236"/>
      <c r="V76" s="236"/>
      <c r="W76" s="236"/>
      <c r="X76" s="236"/>
      <c r="Y76" s="236"/>
      <c r="Z76" s="236"/>
    </row>
    <row r="77" spans="2:26" ht="14.25" customHeight="1" thickBot="1" x14ac:dyDescent="0.3">
      <c r="B77" s="50"/>
      <c r="C77" s="273" t="s">
        <v>20</v>
      </c>
      <c r="D77" s="463" t="s">
        <v>60</v>
      </c>
      <c r="E77" s="463"/>
      <c r="F77" s="315">
        <f>E75*40%*F49</f>
        <v>374.07706666666667</v>
      </c>
      <c r="G77" s="235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</row>
    <row r="78" spans="2:26" ht="14.25" customHeight="1" thickBot="1" x14ac:dyDescent="0.3">
      <c r="B78" s="50"/>
      <c r="C78" s="471" t="s">
        <v>24</v>
      </c>
      <c r="D78" s="472"/>
      <c r="E78" s="472"/>
      <c r="F78" s="316">
        <f>SUM(F72:F77)</f>
        <v>721.4485035648147</v>
      </c>
      <c r="G78" s="242"/>
      <c r="H78" s="243"/>
      <c r="I78" s="243"/>
      <c r="J78" s="243"/>
      <c r="K78" s="243"/>
      <c r="L78" s="243"/>
      <c r="M78" s="243"/>
      <c r="N78" s="243"/>
      <c r="O78" s="243"/>
      <c r="P78" s="243"/>
      <c r="Q78" s="243"/>
      <c r="R78" s="243"/>
      <c r="S78" s="243"/>
      <c r="T78" s="243"/>
      <c r="U78" s="243"/>
      <c r="V78" s="243"/>
      <c r="W78" s="243"/>
      <c r="X78" s="243"/>
      <c r="Y78" s="243"/>
      <c r="Z78" s="243"/>
    </row>
    <row r="79" spans="2:26" ht="14.25" customHeight="1" x14ac:dyDescent="0.25">
      <c r="B79" s="50"/>
      <c r="C79" s="255"/>
      <c r="D79" s="255"/>
      <c r="E79" s="255"/>
      <c r="F79" s="265"/>
      <c r="G79" s="235"/>
      <c r="H79" s="236"/>
      <c r="I79" s="236"/>
      <c r="J79" s="236"/>
      <c r="K79" s="236"/>
      <c r="L79" s="236"/>
      <c r="M79" s="236"/>
      <c r="N79" s="236"/>
      <c r="O79" s="236"/>
      <c r="P79" s="236"/>
      <c r="Q79" s="236"/>
      <c r="R79" s="236"/>
      <c r="S79" s="236"/>
      <c r="T79" s="236"/>
      <c r="U79" s="236"/>
      <c r="V79" s="236"/>
      <c r="W79" s="236"/>
      <c r="X79" s="236"/>
      <c r="Y79" s="236"/>
      <c r="Z79" s="236"/>
    </row>
    <row r="80" spans="2:26" ht="14.25" customHeight="1" x14ac:dyDescent="0.25">
      <c r="B80" s="50"/>
      <c r="C80" s="256" t="s">
        <v>61</v>
      </c>
      <c r="D80" s="256"/>
      <c r="E80" s="256"/>
      <c r="F80" s="266"/>
      <c r="G80" s="242"/>
      <c r="H80" s="243"/>
      <c r="I80" s="243"/>
      <c r="J80" s="243"/>
      <c r="K80" s="243"/>
      <c r="L80" s="243"/>
      <c r="M80" s="243"/>
      <c r="N80" s="243"/>
      <c r="O80" s="243"/>
      <c r="P80" s="243"/>
      <c r="Q80" s="243"/>
      <c r="R80" s="243"/>
      <c r="S80" s="243"/>
      <c r="T80" s="243"/>
      <c r="U80" s="243"/>
      <c r="V80" s="243"/>
      <c r="W80" s="243"/>
      <c r="X80" s="243"/>
      <c r="Y80" s="243"/>
      <c r="Z80" s="243"/>
    </row>
    <row r="81" spans="2:26" ht="14.25" customHeight="1" x14ac:dyDescent="0.25">
      <c r="B81" s="50"/>
      <c r="C81" s="255"/>
      <c r="D81" s="255"/>
      <c r="E81" s="255"/>
      <c r="F81" s="265"/>
      <c r="G81" s="235"/>
      <c r="H81" s="236"/>
      <c r="I81" s="236"/>
      <c r="J81" s="236"/>
      <c r="K81" s="236"/>
      <c r="L81" s="236"/>
      <c r="M81" s="236"/>
      <c r="N81" s="236"/>
      <c r="O81" s="236"/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</row>
    <row r="82" spans="2:26" ht="14.25" customHeight="1" x14ac:dyDescent="0.25">
      <c r="B82" s="50"/>
      <c r="C82" s="256" t="s">
        <v>62</v>
      </c>
      <c r="D82" s="256"/>
      <c r="E82" s="256"/>
      <c r="F82" s="266"/>
      <c r="G82" s="242"/>
      <c r="H82" s="243"/>
      <c r="I82" s="243"/>
      <c r="J82" s="243"/>
      <c r="K82" s="243"/>
      <c r="L82" s="243"/>
      <c r="M82" s="243"/>
      <c r="N82" s="243"/>
      <c r="O82" s="243"/>
      <c r="P82" s="243"/>
      <c r="Q82" s="243"/>
      <c r="R82" s="243"/>
      <c r="S82" s="243"/>
      <c r="T82" s="243"/>
      <c r="U82" s="243"/>
      <c r="V82" s="243"/>
      <c r="W82" s="243"/>
      <c r="X82" s="243"/>
      <c r="Y82" s="243"/>
      <c r="Z82" s="243"/>
    </row>
    <row r="83" spans="2:26" ht="14.25" customHeight="1" thickBot="1" x14ac:dyDescent="0.3">
      <c r="B83" s="50"/>
      <c r="C83" s="238"/>
      <c r="D83" s="238"/>
      <c r="E83" s="238"/>
      <c r="F83" s="246"/>
      <c r="G83" s="242"/>
      <c r="H83" s="243"/>
      <c r="I83" s="243"/>
      <c r="J83" s="243"/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</row>
    <row r="84" spans="2:26" ht="14.25" customHeight="1" thickBot="1" x14ac:dyDescent="0.3">
      <c r="B84" s="50"/>
      <c r="C84" s="270" t="s">
        <v>63</v>
      </c>
      <c r="D84" s="471" t="s">
        <v>64</v>
      </c>
      <c r="E84" s="472"/>
      <c r="F84" s="270" t="s">
        <v>9</v>
      </c>
      <c r="G84" s="242"/>
      <c r="H84" s="243"/>
      <c r="I84" s="243"/>
      <c r="K84" s="243"/>
      <c r="L84" s="243"/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243"/>
      <c r="Z84" s="243"/>
    </row>
    <row r="85" spans="2:26" ht="14.25" customHeight="1" x14ac:dyDescent="0.25">
      <c r="B85" s="50"/>
      <c r="C85" s="278" t="s">
        <v>10</v>
      </c>
      <c r="D85" s="473" t="s">
        <v>65</v>
      </c>
      <c r="E85" s="474"/>
      <c r="F85" s="313">
        <v>0</v>
      </c>
      <c r="G85" s="235"/>
      <c r="H85" s="236"/>
      <c r="I85" s="236"/>
      <c r="K85" s="236"/>
      <c r="L85" s="236"/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</row>
    <row r="86" spans="2:26" ht="14.25" customHeight="1" thickBot="1" x14ac:dyDescent="0.3">
      <c r="B86" s="50"/>
      <c r="C86" s="273" t="s">
        <v>12</v>
      </c>
      <c r="D86" s="463" t="s">
        <v>901</v>
      </c>
      <c r="E86" s="464"/>
      <c r="F86" s="315">
        <f>(F28+F67+F78)/F16*'Estimativa reposição ausências'!G17/12</f>
        <v>193.14172951415966</v>
      </c>
      <c r="G86" s="235"/>
      <c r="H86" s="236"/>
      <c r="I86" s="236"/>
      <c r="K86" s="236"/>
      <c r="L86" s="236"/>
      <c r="M86" s="236"/>
      <c r="N86" s="236"/>
      <c r="O86" s="236"/>
      <c r="P86" s="236"/>
      <c r="Q86" s="236"/>
      <c r="R86" s="236"/>
      <c r="S86" s="236"/>
      <c r="T86" s="236"/>
      <c r="U86" s="236"/>
      <c r="V86" s="236"/>
      <c r="W86" s="236"/>
      <c r="X86" s="236"/>
      <c r="Y86" s="236"/>
      <c r="Z86" s="236"/>
    </row>
    <row r="87" spans="2:26" ht="14.25" customHeight="1" thickBot="1" x14ac:dyDescent="0.3">
      <c r="B87" s="50"/>
      <c r="C87" s="471" t="s">
        <v>24</v>
      </c>
      <c r="D87" s="472"/>
      <c r="E87" s="472"/>
      <c r="F87" s="316">
        <f>SUM(F85:F86)</f>
        <v>193.14172951415966</v>
      </c>
      <c r="G87" s="242"/>
      <c r="H87" s="243"/>
      <c r="I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</row>
    <row r="88" spans="2:26" ht="14.25" customHeight="1" x14ac:dyDescent="0.25">
      <c r="B88" s="50"/>
      <c r="C88" s="255"/>
      <c r="D88" s="255"/>
      <c r="E88" s="255"/>
      <c r="F88" s="265"/>
      <c r="G88" s="235"/>
      <c r="H88" s="236"/>
      <c r="I88" s="236"/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6"/>
      <c r="V88" s="236"/>
      <c r="W88" s="236"/>
      <c r="X88" s="236"/>
      <c r="Y88" s="236"/>
      <c r="Z88" s="236"/>
    </row>
    <row r="89" spans="2:26" ht="14.25" customHeight="1" x14ac:dyDescent="0.25">
      <c r="B89" s="50"/>
      <c r="C89" s="256" t="s">
        <v>66</v>
      </c>
      <c r="D89" s="256"/>
      <c r="E89" s="256"/>
      <c r="F89" s="266"/>
      <c r="G89" s="242"/>
      <c r="H89" s="243"/>
      <c r="I89" s="243"/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</row>
    <row r="90" spans="2:26" ht="14.25" customHeight="1" thickBot="1" x14ac:dyDescent="0.3">
      <c r="B90" s="50"/>
      <c r="C90" s="256"/>
      <c r="D90" s="256"/>
      <c r="E90" s="256"/>
      <c r="F90" s="266"/>
      <c r="G90" s="242"/>
      <c r="H90" s="243"/>
      <c r="I90" s="243"/>
      <c r="K90" s="243"/>
      <c r="L90" s="243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</row>
    <row r="91" spans="2:26" ht="14.25" customHeight="1" thickBot="1" x14ac:dyDescent="0.3">
      <c r="B91" s="50"/>
      <c r="C91" s="270" t="s">
        <v>67</v>
      </c>
      <c r="D91" s="471" t="s">
        <v>68</v>
      </c>
      <c r="E91" s="472"/>
      <c r="F91" s="270" t="s">
        <v>9</v>
      </c>
      <c r="G91" s="242"/>
      <c r="H91" s="243"/>
      <c r="I91" s="243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</row>
    <row r="92" spans="2:26" ht="14.25" customHeight="1" thickBot="1" x14ac:dyDescent="0.3">
      <c r="B92" s="50"/>
      <c r="C92" s="319" t="s">
        <v>10</v>
      </c>
      <c r="D92" s="467" t="s">
        <v>69</v>
      </c>
      <c r="E92" s="468"/>
      <c r="F92" s="323">
        <v>0</v>
      </c>
      <c r="G92" s="235"/>
      <c r="H92" s="236"/>
      <c r="I92" s="236"/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</row>
    <row r="93" spans="2:26" ht="14.25" customHeight="1" thickBot="1" x14ac:dyDescent="0.3">
      <c r="B93" s="50"/>
      <c r="C93" s="471" t="s">
        <v>24</v>
      </c>
      <c r="D93" s="472"/>
      <c r="E93" s="472"/>
      <c r="F93" s="281"/>
      <c r="G93" s="242"/>
      <c r="H93" s="243"/>
      <c r="I93" s="243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</row>
    <row r="94" spans="2:26" ht="14.25" customHeight="1" x14ac:dyDescent="0.25">
      <c r="B94" s="50"/>
      <c r="C94" s="255"/>
      <c r="D94" s="255"/>
      <c r="E94" s="255"/>
      <c r="F94" s="255"/>
      <c r="G94" s="235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</row>
    <row r="95" spans="2:26" ht="14.25" customHeight="1" x14ac:dyDescent="0.25">
      <c r="B95" s="50"/>
      <c r="C95" s="256" t="s">
        <v>70</v>
      </c>
      <c r="D95" s="256"/>
      <c r="E95" s="256"/>
      <c r="F95" s="256"/>
      <c r="G95" s="242"/>
      <c r="H95" s="243"/>
      <c r="I95" s="243"/>
      <c r="J95" s="243"/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</row>
    <row r="96" spans="2:26" ht="14.25" customHeight="1" thickBot="1" x14ac:dyDescent="0.3">
      <c r="B96" s="50"/>
      <c r="C96" s="256"/>
      <c r="D96" s="256"/>
      <c r="E96" s="256"/>
      <c r="F96" s="256"/>
      <c r="G96" s="242"/>
      <c r="H96" s="243"/>
      <c r="I96" s="243"/>
      <c r="J96" s="243"/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</row>
    <row r="97" spans="2:26" ht="14.25" customHeight="1" thickBot="1" x14ac:dyDescent="0.3">
      <c r="B97" s="50"/>
      <c r="C97" s="270">
        <v>4</v>
      </c>
      <c r="D97" s="471" t="s">
        <v>71</v>
      </c>
      <c r="E97" s="472"/>
      <c r="F97" s="270" t="s">
        <v>9</v>
      </c>
      <c r="G97" s="242"/>
      <c r="H97" s="243"/>
      <c r="I97" s="243"/>
      <c r="J97" s="243"/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</row>
    <row r="98" spans="2:26" ht="14.25" customHeight="1" x14ac:dyDescent="0.25">
      <c r="B98" s="50"/>
      <c r="C98" s="278" t="s">
        <v>63</v>
      </c>
      <c r="D98" s="473" t="s">
        <v>72</v>
      </c>
      <c r="E98" s="474"/>
      <c r="F98" s="279">
        <f>F86</f>
        <v>193.14172951415966</v>
      </c>
      <c r="G98" s="235"/>
      <c r="H98" s="236"/>
      <c r="I98" s="236"/>
      <c r="J98" s="236"/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</row>
    <row r="99" spans="2:26" ht="14.25" customHeight="1" thickBot="1" x14ac:dyDescent="0.3">
      <c r="B99" s="50"/>
      <c r="C99" s="273" t="s">
        <v>67</v>
      </c>
      <c r="D99" s="463" t="s">
        <v>73</v>
      </c>
      <c r="E99" s="464"/>
      <c r="F99" s="280">
        <f>F92</f>
        <v>0</v>
      </c>
      <c r="G99" s="235"/>
      <c r="H99" s="236"/>
      <c r="I99" s="236"/>
      <c r="J99" s="236"/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</row>
    <row r="100" spans="2:26" ht="14.25" customHeight="1" thickBot="1" x14ac:dyDescent="0.3">
      <c r="B100" s="50"/>
      <c r="C100" s="471" t="s">
        <v>24</v>
      </c>
      <c r="D100" s="472"/>
      <c r="E100" s="472"/>
      <c r="F100" s="281">
        <f>SUM(F98:F99)</f>
        <v>193.14172951415966</v>
      </c>
      <c r="G100" s="242"/>
      <c r="H100" s="243"/>
      <c r="I100" s="243"/>
      <c r="J100" s="243"/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</row>
    <row r="101" spans="2:26" ht="14.25" customHeight="1" x14ac:dyDescent="0.25">
      <c r="B101" s="50"/>
      <c r="C101" s="255"/>
      <c r="D101" s="255"/>
      <c r="E101" s="255"/>
      <c r="F101" s="318"/>
      <c r="G101" s="235"/>
      <c r="H101" s="236"/>
      <c r="I101" s="236"/>
      <c r="J101" s="236"/>
      <c r="K101" s="236"/>
      <c r="L101" s="236"/>
      <c r="M101" s="236"/>
      <c r="N101" s="236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6"/>
      <c r="Z101" s="236"/>
    </row>
    <row r="102" spans="2:26" ht="14.25" customHeight="1" x14ac:dyDescent="0.25">
      <c r="B102" s="50"/>
      <c r="C102" s="256" t="s">
        <v>74</v>
      </c>
      <c r="D102" s="256"/>
      <c r="E102" s="256"/>
      <c r="F102" s="256"/>
      <c r="G102" s="242"/>
      <c r="H102" s="243"/>
      <c r="I102" s="243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</row>
    <row r="103" spans="2:26" ht="14.25" customHeight="1" thickBot="1" x14ac:dyDescent="0.3">
      <c r="B103" s="50"/>
      <c r="C103" s="256"/>
      <c r="D103" s="256"/>
      <c r="E103" s="256"/>
      <c r="F103" s="256"/>
      <c r="G103" s="242"/>
      <c r="H103" s="243"/>
      <c r="I103" s="243"/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</row>
    <row r="104" spans="2:26" ht="14.25" customHeight="1" thickBot="1" x14ac:dyDescent="0.3">
      <c r="B104" s="50"/>
      <c r="C104" s="270">
        <v>5</v>
      </c>
      <c r="D104" s="471" t="s">
        <v>75</v>
      </c>
      <c r="E104" s="472"/>
      <c r="F104" s="270" t="s">
        <v>9</v>
      </c>
      <c r="G104" s="242"/>
      <c r="H104" s="243"/>
      <c r="I104" s="243"/>
      <c r="J104" s="243"/>
      <c r="K104" s="243"/>
      <c r="L104" s="243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</row>
    <row r="105" spans="2:26" ht="14.25" customHeight="1" x14ac:dyDescent="0.25">
      <c r="B105" s="50"/>
      <c r="C105" s="278" t="s">
        <v>10</v>
      </c>
      <c r="D105" s="473" t="s">
        <v>76</v>
      </c>
      <c r="E105" s="474"/>
      <c r="F105" s="279">
        <v>0</v>
      </c>
      <c r="G105" s="235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6"/>
      <c r="Z105" s="236"/>
    </row>
    <row r="106" spans="2:26" ht="14.25" customHeight="1" x14ac:dyDescent="0.25">
      <c r="B106" s="50"/>
      <c r="C106" s="272" t="s">
        <v>12</v>
      </c>
      <c r="D106" s="469" t="s">
        <v>77</v>
      </c>
      <c r="E106" s="470"/>
      <c r="F106" s="308">
        <v>0</v>
      </c>
      <c r="G106" s="235"/>
      <c r="H106" s="236"/>
      <c r="I106" s="236"/>
      <c r="J106" s="236"/>
      <c r="K106" s="236"/>
      <c r="L106" s="236"/>
      <c r="M106" s="236"/>
      <c r="N106" s="236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6"/>
      <c r="Z106" s="236"/>
    </row>
    <row r="107" spans="2:26" ht="14.25" customHeight="1" x14ac:dyDescent="0.25">
      <c r="B107" s="50"/>
      <c r="C107" s="272" t="s">
        <v>14</v>
      </c>
      <c r="D107" s="469" t="s">
        <v>91</v>
      </c>
      <c r="E107" s="470"/>
      <c r="F107" s="308">
        <v>0</v>
      </c>
      <c r="G107" s="235"/>
      <c r="H107" s="236"/>
      <c r="I107" s="236"/>
      <c r="J107" s="236"/>
      <c r="K107" s="236"/>
      <c r="L107" s="236"/>
      <c r="M107" s="236"/>
      <c r="N107" s="236"/>
      <c r="O107" s="236"/>
      <c r="P107" s="236"/>
      <c r="Q107" s="236"/>
      <c r="R107" s="236"/>
      <c r="S107" s="236"/>
      <c r="T107" s="236"/>
      <c r="U107" s="236"/>
      <c r="V107" s="236"/>
      <c r="W107" s="236"/>
      <c r="X107" s="236"/>
      <c r="Y107" s="236"/>
      <c r="Z107" s="236"/>
    </row>
    <row r="108" spans="2:26" ht="14.25" customHeight="1" thickBot="1" x14ac:dyDescent="0.3">
      <c r="B108" s="50"/>
      <c r="C108" s="273" t="s">
        <v>16</v>
      </c>
      <c r="D108" s="463" t="s">
        <v>92</v>
      </c>
      <c r="E108" s="464"/>
      <c r="F108" s="280">
        <v>0</v>
      </c>
      <c r="G108" s="235"/>
      <c r="H108" s="236"/>
      <c r="I108" s="236"/>
      <c r="J108" s="236"/>
      <c r="K108" s="236"/>
      <c r="L108" s="236"/>
      <c r="M108" s="236"/>
      <c r="N108" s="236"/>
      <c r="O108" s="236"/>
      <c r="P108" s="236"/>
      <c r="Q108" s="236"/>
      <c r="R108" s="236"/>
      <c r="S108" s="236"/>
      <c r="T108" s="236"/>
      <c r="U108" s="236"/>
      <c r="V108" s="236"/>
      <c r="W108" s="236"/>
      <c r="X108" s="236"/>
      <c r="Y108" s="236"/>
      <c r="Z108" s="236"/>
    </row>
    <row r="109" spans="2:26" ht="14.25" customHeight="1" thickBot="1" x14ac:dyDescent="0.3">
      <c r="B109" s="50"/>
      <c r="C109" s="471" t="s">
        <v>24</v>
      </c>
      <c r="D109" s="472"/>
      <c r="E109" s="472"/>
      <c r="F109" s="281">
        <f>SUM(F105:F108)</f>
        <v>0</v>
      </c>
      <c r="G109" s="242"/>
      <c r="H109" s="243"/>
      <c r="I109" s="243"/>
      <c r="J109" s="243"/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</row>
    <row r="110" spans="2:26" ht="14.25" customHeight="1" thickBot="1" x14ac:dyDescent="0.3">
      <c r="B110" s="50"/>
      <c r="C110" s="266"/>
      <c r="D110" s="266"/>
      <c r="E110" s="266"/>
      <c r="F110" s="322"/>
      <c r="G110" s="242"/>
      <c r="H110" s="243"/>
      <c r="I110" s="243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</row>
    <row r="111" spans="2:26" ht="14.25" customHeight="1" thickBot="1" x14ac:dyDescent="0.3">
      <c r="B111" s="50"/>
      <c r="C111" s="465" t="s">
        <v>78</v>
      </c>
      <c r="D111" s="466"/>
      <c r="E111" s="466"/>
      <c r="F111" s="320">
        <f>F28+F67+F78+F100+F109</f>
        <v>16126.57989974564</v>
      </c>
      <c r="G111" s="242"/>
      <c r="H111" s="243"/>
      <c r="I111" s="243"/>
      <c r="J111" s="24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</row>
    <row r="112" spans="2:26" ht="14.25" customHeight="1" x14ac:dyDescent="0.25">
      <c r="B112" s="50"/>
      <c r="C112" s="255"/>
      <c r="D112" s="255"/>
      <c r="E112" s="255"/>
      <c r="F112" s="255"/>
      <c r="G112" s="235"/>
      <c r="H112" s="236"/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  <c r="S112" s="236"/>
      <c r="T112" s="236"/>
      <c r="U112" s="236"/>
      <c r="V112" s="236"/>
      <c r="W112" s="236"/>
      <c r="X112" s="236"/>
      <c r="Y112" s="236"/>
      <c r="Z112" s="236"/>
    </row>
    <row r="113" spans="2:26" ht="14.25" customHeight="1" x14ac:dyDescent="0.25">
      <c r="B113" s="50"/>
      <c r="C113" s="256" t="s">
        <v>79</v>
      </c>
      <c r="D113" s="256"/>
      <c r="E113" s="256"/>
      <c r="F113" s="256"/>
      <c r="G113" s="242"/>
      <c r="H113" s="243"/>
      <c r="I113" s="243"/>
      <c r="J113" s="243"/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</row>
    <row r="114" spans="2:26" ht="14.25" customHeight="1" thickBot="1" x14ac:dyDescent="0.3">
      <c r="B114" s="50"/>
      <c r="C114" s="256"/>
      <c r="D114" s="256"/>
      <c r="E114" s="256"/>
      <c r="F114" s="256"/>
      <c r="G114" s="242"/>
      <c r="H114" s="243"/>
      <c r="I114" s="243"/>
      <c r="J114" s="243"/>
      <c r="K114" s="243"/>
      <c r="L114" s="243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</row>
    <row r="115" spans="2:26" ht="14.25" customHeight="1" thickBot="1" x14ac:dyDescent="0.3">
      <c r="B115" s="50"/>
      <c r="C115" s="270">
        <v>6</v>
      </c>
      <c r="D115" s="297" t="s">
        <v>80</v>
      </c>
      <c r="E115" s="295" t="s">
        <v>34</v>
      </c>
      <c r="F115" s="321" t="s">
        <v>9</v>
      </c>
      <c r="G115" s="242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</row>
    <row r="116" spans="2:26" ht="14.25" customHeight="1" x14ac:dyDescent="0.25">
      <c r="B116" s="50"/>
      <c r="C116" s="278" t="s">
        <v>10</v>
      </c>
      <c r="D116" s="331" t="s">
        <v>81</v>
      </c>
      <c r="E116" s="324">
        <f>'COMPOSIÇÃO BDI'!E6</f>
        <v>6.3</v>
      </c>
      <c r="F116" s="328">
        <f>F111*E116%</f>
        <v>1015.9745336839753</v>
      </c>
      <c r="G116" s="235"/>
      <c r="H116" s="236"/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  <c r="S116" s="236"/>
      <c r="T116" s="236"/>
      <c r="U116" s="236"/>
      <c r="V116" s="236"/>
      <c r="W116" s="236"/>
      <c r="X116" s="236"/>
      <c r="Y116" s="236"/>
      <c r="Z116" s="236"/>
    </row>
    <row r="117" spans="2:26" ht="14.25" customHeight="1" x14ac:dyDescent="0.25">
      <c r="B117" s="50"/>
      <c r="C117" s="272" t="s">
        <v>12</v>
      </c>
      <c r="D117" s="298" t="s">
        <v>82</v>
      </c>
      <c r="E117" s="325">
        <f>'COMPOSIÇÃO BDI'!E10</f>
        <v>6.16</v>
      </c>
      <c r="F117" s="329">
        <f>(F111+F116)*E117%</f>
        <v>1055.9813530992644</v>
      </c>
      <c r="G117" s="235"/>
      <c r="H117" s="236"/>
      <c r="I117" s="236"/>
      <c r="J117" s="236"/>
      <c r="K117" s="236"/>
      <c r="L117" s="236"/>
      <c r="M117" s="236"/>
      <c r="N117" s="236"/>
      <c r="O117" s="236"/>
      <c r="P117" s="236"/>
      <c r="Q117" s="236"/>
      <c r="R117" s="236"/>
      <c r="S117" s="236"/>
      <c r="T117" s="236"/>
      <c r="U117" s="236"/>
      <c r="V117" s="236"/>
      <c r="W117" s="236"/>
      <c r="X117" s="236"/>
      <c r="Y117" s="236"/>
      <c r="Z117" s="236"/>
    </row>
    <row r="118" spans="2:26" ht="14.25" customHeight="1" x14ac:dyDescent="0.25">
      <c r="B118" s="50"/>
      <c r="C118" s="272" t="s">
        <v>14</v>
      </c>
      <c r="D118" s="298" t="s">
        <v>83</v>
      </c>
      <c r="E118" s="325">
        <f>SUM(E119:E122)</f>
        <v>10.15</v>
      </c>
      <c r="F118" s="329"/>
      <c r="G118" s="235"/>
      <c r="H118" s="236"/>
      <c r="I118" s="236"/>
      <c r="J118" s="236"/>
      <c r="K118" s="236"/>
      <c r="L118" s="236"/>
      <c r="M118" s="236"/>
      <c r="N118" s="236"/>
      <c r="O118" s="236"/>
      <c r="P118" s="236"/>
      <c r="Q118" s="236"/>
      <c r="R118" s="236"/>
      <c r="S118" s="236"/>
      <c r="T118" s="236"/>
      <c r="U118" s="236"/>
      <c r="V118" s="236"/>
      <c r="W118" s="236"/>
      <c r="X118" s="236"/>
      <c r="Y118" s="236"/>
      <c r="Z118" s="236"/>
    </row>
    <row r="119" spans="2:26" ht="14.25" customHeight="1" x14ac:dyDescent="0.25">
      <c r="B119" s="50"/>
      <c r="C119" s="272"/>
      <c r="D119" s="298" t="s">
        <v>84</v>
      </c>
      <c r="E119" s="325">
        <f>'COMPOSIÇÃO BDI'!E15</f>
        <v>2</v>
      </c>
      <c r="F119" s="329">
        <f>(F111+F$116+F$117)/(1-E$118%)*E119%</f>
        <v>405.08705145306362</v>
      </c>
      <c r="G119" s="235"/>
      <c r="H119" s="236"/>
      <c r="I119" s="236"/>
      <c r="J119" s="236"/>
      <c r="K119" s="236"/>
      <c r="L119" s="236"/>
      <c r="M119" s="236"/>
      <c r="N119" s="236"/>
      <c r="O119" s="236"/>
      <c r="P119" s="236"/>
      <c r="Q119" s="236"/>
      <c r="R119" s="236"/>
      <c r="S119" s="236"/>
      <c r="T119" s="236"/>
      <c r="U119" s="236"/>
      <c r="V119" s="236"/>
      <c r="W119" s="236"/>
      <c r="X119" s="236"/>
      <c r="Y119" s="236"/>
      <c r="Z119" s="236"/>
    </row>
    <row r="120" spans="2:26" ht="14.25" customHeight="1" x14ac:dyDescent="0.25">
      <c r="B120" s="50"/>
      <c r="C120" s="272"/>
      <c r="D120" s="298" t="s">
        <v>85</v>
      </c>
      <c r="E120" s="325">
        <f>'COMPOSIÇÃO BDI'!E14</f>
        <v>3</v>
      </c>
      <c r="F120" s="329">
        <f>(F111+F$116+F$117)/(1-E$118%)*E120%</f>
        <v>607.63057717959543</v>
      </c>
      <c r="G120" s="235"/>
      <c r="H120" s="236"/>
      <c r="I120" s="236"/>
      <c r="J120" s="236"/>
      <c r="K120" s="236"/>
      <c r="L120" s="236"/>
      <c r="M120" s="236"/>
      <c r="N120" s="236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6"/>
      <c r="Z120" s="236"/>
    </row>
    <row r="121" spans="2:26" ht="14.25" customHeight="1" x14ac:dyDescent="0.25">
      <c r="B121" s="50"/>
      <c r="C121" s="272"/>
      <c r="D121" s="298" t="s">
        <v>154</v>
      </c>
      <c r="E121" s="325">
        <f>'COMPOSIÇÃO BDI'!E16</f>
        <v>4.5</v>
      </c>
      <c r="F121" s="329">
        <f>(F111+F$116+F$117)/(1-E$118%)*E121%</f>
        <v>911.44586576939309</v>
      </c>
      <c r="G121" s="235"/>
      <c r="H121" s="236"/>
      <c r="I121" s="236"/>
      <c r="J121" s="236"/>
      <c r="K121" s="236"/>
      <c r="L121" s="236"/>
      <c r="M121" s="236"/>
      <c r="N121" s="236"/>
      <c r="O121" s="236"/>
      <c r="P121" s="236"/>
      <c r="Q121" s="236"/>
      <c r="R121" s="236"/>
      <c r="S121" s="236"/>
      <c r="T121" s="236"/>
      <c r="U121" s="236"/>
      <c r="V121" s="236"/>
      <c r="W121" s="236"/>
      <c r="X121" s="236"/>
      <c r="Y121" s="236"/>
      <c r="Z121" s="236"/>
    </row>
    <row r="122" spans="2:26" ht="14.25" customHeight="1" thickBot="1" x14ac:dyDescent="0.3">
      <c r="B122" s="50"/>
      <c r="C122" s="273"/>
      <c r="D122" s="332" t="s">
        <v>86</v>
      </c>
      <c r="E122" s="326">
        <f>'COMPOSIÇÃO BDI'!E13</f>
        <v>0.65</v>
      </c>
      <c r="F122" s="330">
        <f>(F111+F$116+F$117)/(1-E$118%)*E122%</f>
        <v>131.65329172224568</v>
      </c>
      <c r="G122" s="235"/>
      <c r="H122" s="236"/>
      <c r="I122" s="236"/>
      <c r="J122" s="236"/>
      <c r="K122" s="236"/>
      <c r="L122" s="236"/>
      <c r="M122" s="236"/>
      <c r="N122" s="236"/>
      <c r="O122" s="236"/>
      <c r="P122" s="236"/>
      <c r="Q122" s="236"/>
      <c r="R122" s="236"/>
      <c r="S122" s="236"/>
      <c r="T122" s="236"/>
      <c r="U122" s="236"/>
      <c r="V122" s="236"/>
      <c r="W122" s="236"/>
      <c r="X122" s="236"/>
      <c r="Y122" s="236"/>
      <c r="Z122" s="236"/>
    </row>
    <row r="123" spans="2:26" ht="14.25" customHeight="1" thickBot="1" x14ac:dyDescent="0.3">
      <c r="B123" s="50"/>
      <c r="C123" s="471" t="s">
        <v>24</v>
      </c>
      <c r="D123" s="475"/>
      <c r="E123" s="296"/>
      <c r="F123" s="327">
        <f>SUM(F116:F122)</f>
        <v>4127.7726729075375</v>
      </c>
      <c r="G123" s="242"/>
      <c r="H123" s="243"/>
      <c r="I123" s="243"/>
      <c r="J123" s="243"/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</row>
    <row r="124" spans="2:26" ht="14.25" customHeight="1" x14ac:dyDescent="0.25">
      <c r="B124" s="50"/>
      <c r="C124" s="255"/>
      <c r="D124" s="255"/>
      <c r="E124" s="255"/>
      <c r="F124" s="255"/>
      <c r="G124" s="235"/>
      <c r="H124" s="236"/>
      <c r="I124" s="236"/>
      <c r="J124" s="236"/>
      <c r="K124" s="236"/>
      <c r="L124" s="236"/>
      <c r="M124" s="236"/>
      <c r="N124" s="236"/>
      <c r="O124" s="236"/>
      <c r="P124" s="236"/>
      <c r="Q124" s="236"/>
      <c r="R124" s="236"/>
      <c r="S124" s="236"/>
      <c r="T124" s="236"/>
      <c r="U124" s="236"/>
      <c r="V124" s="236"/>
      <c r="W124" s="236"/>
      <c r="X124" s="236"/>
      <c r="Y124" s="236"/>
      <c r="Z124" s="236"/>
    </row>
    <row r="125" spans="2:26" ht="14.25" customHeight="1" x14ac:dyDescent="0.25">
      <c r="B125" s="50"/>
      <c r="C125" s="478" t="s">
        <v>87</v>
      </c>
      <c r="D125" s="478"/>
      <c r="E125" s="478"/>
      <c r="F125" s="478"/>
      <c r="G125" s="242"/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</row>
    <row r="126" spans="2:26" ht="14.25" customHeight="1" thickBot="1" x14ac:dyDescent="0.3">
      <c r="B126" s="50"/>
      <c r="C126" s="256"/>
      <c r="D126" s="256"/>
      <c r="E126" s="256"/>
      <c r="F126" s="256"/>
      <c r="G126" s="242"/>
      <c r="H126" s="243"/>
      <c r="I126" s="243"/>
      <c r="J126" s="243"/>
      <c r="K126" s="243"/>
      <c r="L126" s="243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</row>
    <row r="127" spans="2:26" ht="14.25" customHeight="1" thickBot="1" x14ac:dyDescent="0.3">
      <c r="B127" s="50"/>
      <c r="C127" s="302"/>
      <c r="D127" s="476" t="s">
        <v>88</v>
      </c>
      <c r="E127" s="477"/>
      <c r="F127" s="270" t="s">
        <v>9</v>
      </c>
      <c r="G127" s="242"/>
      <c r="H127" s="243"/>
      <c r="I127" s="243"/>
      <c r="J127" s="243"/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</row>
    <row r="128" spans="2:26" ht="14.25" customHeight="1" x14ac:dyDescent="0.25">
      <c r="B128" s="50"/>
      <c r="C128" s="278" t="s">
        <v>10</v>
      </c>
      <c r="D128" s="473" t="s">
        <v>7</v>
      </c>
      <c r="E128" s="474"/>
      <c r="F128" s="279">
        <f>F28</f>
        <v>10302</v>
      </c>
      <c r="G128" s="235"/>
      <c r="H128" s="236"/>
      <c r="I128" s="236"/>
      <c r="J128" s="236"/>
      <c r="K128" s="236"/>
      <c r="L128" s="236"/>
      <c r="M128" s="236"/>
      <c r="N128" s="236"/>
      <c r="O128" s="236"/>
      <c r="P128" s="236"/>
      <c r="Q128" s="236"/>
      <c r="R128" s="236"/>
      <c r="S128" s="236"/>
      <c r="T128" s="236"/>
      <c r="U128" s="236"/>
      <c r="V128" s="236"/>
      <c r="W128" s="236"/>
      <c r="X128" s="236"/>
      <c r="Y128" s="236"/>
      <c r="Z128" s="236"/>
    </row>
    <row r="129" spans="2:27" ht="14.25" customHeight="1" x14ac:dyDescent="0.25">
      <c r="B129" s="50"/>
      <c r="C129" s="272" t="s">
        <v>12</v>
      </c>
      <c r="D129" s="469" t="s">
        <v>25</v>
      </c>
      <c r="E129" s="470"/>
      <c r="F129" s="308">
        <f>F67</f>
        <v>4909.9896666666664</v>
      </c>
      <c r="G129" s="235"/>
      <c r="H129" s="236"/>
      <c r="I129" s="236"/>
      <c r="J129" s="236"/>
      <c r="K129" s="236"/>
      <c r="L129" s="236"/>
      <c r="M129" s="236"/>
      <c r="N129" s="236"/>
      <c r="O129" s="236"/>
      <c r="P129" s="236"/>
      <c r="Q129" s="236"/>
      <c r="R129" s="236"/>
      <c r="S129" s="236"/>
      <c r="T129" s="236"/>
      <c r="U129" s="236"/>
      <c r="V129" s="236"/>
      <c r="W129" s="236"/>
      <c r="X129" s="236"/>
      <c r="Y129" s="236"/>
      <c r="Z129" s="236"/>
    </row>
    <row r="130" spans="2:27" ht="14.25" customHeight="1" x14ac:dyDescent="0.25">
      <c r="B130" s="50"/>
      <c r="C130" s="272" t="s">
        <v>14</v>
      </c>
      <c r="D130" s="469" t="s">
        <v>53</v>
      </c>
      <c r="E130" s="470"/>
      <c r="F130" s="308">
        <f>F78</f>
        <v>721.4485035648147</v>
      </c>
      <c r="G130" s="235"/>
      <c r="H130" s="236"/>
      <c r="I130" s="236"/>
      <c r="J130" s="236"/>
      <c r="K130" s="236"/>
      <c r="L130" s="236"/>
      <c r="M130" s="236"/>
      <c r="N130" s="236"/>
      <c r="O130" s="236"/>
      <c r="P130" s="236"/>
      <c r="Q130" s="236"/>
      <c r="R130" s="236"/>
      <c r="S130" s="236"/>
      <c r="T130" s="236"/>
      <c r="U130" s="236"/>
      <c r="V130" s="236"/>
      <c r="W130" s="236"/>
      <c r="X130" s="236"/>
      <c r="Y130" s="236"/>
      <c r="Z130" s="236"/>
    </row>
    <row r="131" spans="2:27" ht="14.25" customHeight="1" x14ac:dyDescent="0.25">
      <c r="B131" s="50"/>
      <c r="C131" s="272" t="s">
        <v>16</v>
      </c>
      <c r="D131" s="469" t="s">
        <v>61</v>
      </c>
      <c r="E131" s="470"/>
      <c r="F131" s="308">
        <f>F100</f>
        <v>193.14172951415966</v>
      </c>
      <c r="G131" s="235"/>
      <c r="H131" s="236"/>
      <c r="I131" s="236"/>
      <c r="J131" s="236"/>
      <c r="K131" s="236"/>
      <c r="L131" s="236"/>
      <c r="M131" s="236"/>
      <c r="N131" s="236"/>
      <c r="O131" s="236"/>
      <c r="P131" s="236"/>
      <c r="Q131" s="236"/>
      <c r="R131" s="236"/>
      <c r="S131" s="236"/>
      <c r="T131" s="236"/>
      <c r="U131" s="236"/>
      <c r="V131" s="236"/>
      <c r="W131" s="236"/>
      <c r="X131" s="236"/>
      <c r="Y131" s="236"/>
      <c r="Z131" s="236"/>
    </row>
    <row r="132" spans="2:27" ht="14.25" customHeight="1" thickBot="1" x14ac:dyDescent="0.3">
      <c r="B132" s="50"/>
      <c r="C132" s="273" t="s">
        <v>18</v>
      </c>
      <c r="D132" s="463" t="s">
        <v>74</v>
      </c>
      <c r="E132" s="464"/>
      <c r="F132" s="280">
        <f>F109</f>
        <v>0</v>
      </c>
      <c r="G132" s="235"/>
      <c r="H132" s="236"/>
      <c r="I132" s="236"/>
      <c r="J132" s="236"/>
      <c r="K132" s="236"/>
      <c r="L132" s="236"/>
      <c r="M132" s="236"/>
      <c r="N132" s="236"/>
      <c r="O132" s="236"/>
      <c r="P132" s="236"/>
      <c r="Q132" s="236"/>
      <c r="R132" s="236"/>
      <c r="S132" s="236"/>
      <c r="T132" s="236"/>
      <c r="U132" s="236"/>
      <c r="V132" s="236"/>
      <c r="W132" s="236"/>
      <c r="X132" s="236"/>
      <c r="Y132" s="236"/>
      <c r="Z132" s="236"/>
      <c r="AA132" s="236"/>
    </row>
    <row r="133" spans="2:27" ht="14.25" customHeight="1" thickBot="1" x14ac:dyDescent="0.3">
      <c r="B133" s="50"/>
      <c r="C133" s="465" t="s">
        <v>89</v>
      </c>
      <c r="D133" s="466"/>
      <c r="E133" s="466"/>
      <c r="F133" s="320">
        <f>SUM(F128:F132)</f>
        <v>16126.57989974564</v>
      </c>
      <c r="G133" s="242"/>
      <c r="H133" s="243"/>
      <c r="I133" s="243"/>
      <c r="J133" s="243"/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</row>
    <row r="134" spans="2:27" ht="14.25" customHeight="1" thickBot="1" x14ac:dyDescent="0.3">
      <c r="B134" s="50"/>
      <c r="C134" s="319" t="s">
        <v>20</v>
      </c>
      <c r="D134" s="467" t="s">
        <v>79</v>
      </c>
      <c r="E134" s="468"/>
      <c r="F134" s="323">
        <f>F123</f>
        <v>4127.7726729075375</v>
      </c>
      <c r="G134" s="235"/>
      <c r="H134" s="236"/>
      <c r="I134" s="236"/>
      <c r="J134" s="236"/>
      <c r="K134" s="236"/>
      <c r="L134" s="236"/>
      <c r="M134" s="236"/>
      <c r="N134" s="236"/>
      <c r="O134" s="236"/>
      <c r="P134" s="236"/>
      <c r="Q134" s="236"/>
      <c r="R134" s="236"/>
      <c r="S134" s="236"/>
      <c r="T134" s="236"/>
      <c r="U134" s="236"/>
      <c r="V134" s="236"/>
      <c r="W134" s="236"/>
      <c r="X134" s="236"/>
      <c r="Y134" s="236"/>
      <c r="Z134" s="236"/>
      <c r="AA134" s="236"/>
    </row>
    <row r="135" spans="2:27" ht="14.25" customHeight="1" thickBot="1" x14ac:dyDescent="0.3">
      <c r="B135" s="50"/>
      <c r="C135" s="465" t="s">
        <v>90</v>
      </c>
      <c r="D135" s="466"/>
      <c r="E135" s="466"/>
      <c r="F135" s="320">
        <f>F133+F134</f>
        <v>20254.352572653177</v>
      </c>
      <c r="G135" s="244"/>
      <c r="H135" s="243"/>
      <c r="I135" s="243"/>
      <c r="J135" s="243"/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</row>
    <row r="136" spans="2:27" ht="16.5" customHeight="1" x14ac:dyDescent="0.25">
      <c r="B136" s="52"/>
      <c r="C136" s="247"/>
      <c r="D136" s="247"/>
      <c r="E136" s="247"/>
      <c r="F136" s="247"/>
      <c r="G136" s="248"/>
      <c r="H136" s="236"/>
      <c r="I136" s="236"/>
      <c r="J136" s="236"/>
      <c r="K136" s="236"/>
      <c r="L136" s="236"/>
      <c r="M136" s="236"/>
      <c r="N136" s="236"/>
      <c r="O136" s="236"/>
      <c r="P136" s="236"/>
      <c r="Q136" s="236"/>
      <c r="R136" s="236"/>
      <c r="S136" s="236"/>
      <c r="T136" s="236"/>
      <c r="U136" s="236"/>
      <c r="V136" s="236"/>
      <c r="W136" s="236"/>
      <c r="X136" s="236"/>
      <c r="Y136" s="236"/>
      <c r="Z136" s="236"/>
      <c r="AA136" s="236"/>
    </row>
    <row r="137" spans="2:27" ht="14.25" customHeight="1" x14ac:dyDescent="0.25">
      <c r="C137" s="236"/>
      <c r="D137" s="236"/>
      <c r="E137" s="236"/>
      <c r="F137" s="236"/>
      <c r="G137" s="236"/>
      <c r="H137" s="236"/>
      <c r="I137" s="236"/>
      <c r="J137" s="236"/>
      <c r="K137" s="236"/>
      <c r="L137" s="236"/>
      <c r="M137" s="236"/>
      <c r="N137" s="236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6"/>
      <c r="Z137" s="236"/>
      <c r="AA137" s="236"/>
    </row>
    <row r="138" spans="2:27" ht="14.25" customHeight="1" x14ac:dyDescent="0.25">
      <c r="C138" s="236"/>
      <c r="D138" s="236"/>
      <c r="E138" s="236"/>
      <c r="F138" s="236"/>
      <c r="G138" s="236"/>
      <c r="H138" s="236"/>
      <c r="I138" s="236"/>
      <c r="J138" s="236"/>
      <c r="K138" s="236"/>
      <c r="L138" s="236"/>
      <c r="M138" s="236"/>
      <c r="N138" s="236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6"/>
      <c r="Z138" s="236"/>
      <c r="AA138" s="236"/>
    </row>
    <row r="139" spans="2:27" ht="14.25" customHeight="1" x14ac:dyDescent="0.25">
      <c r="C139" s="236"/>
      <c r="D139" s="236"/>
      <c r="E139" s="236"/>
      <c r="F139" s="236"/>
      <c r="G139" s="236"/>
      <c r="H139" s="236"/>
      <c r="I139" s="236"/>
      <c r="J139" s="236"/>
      <c r="K139" s="236"/>
      <c r="L139" s="236"/>
      <c r="M139" s="236"/>
      <c r="N139" s="236"/>
      <c r="O139" s="236"/>
      <c r="P139" s="236"/>
      <c r="Q139" s="236"/>
      <c r="R139" s="236"/>
      <c r="S139" s="236"/>
      <c r="T139" s="236"/>
      <c r="U139" s="236"/>
      <c r="V139" s="236"/>
      <c r="W139" s="236"/>
      <c r="X139" s="236"/>
      <c r="Y139" s="236"/>
      <c r="Z139" s="236"/>
      <c r="AA139" s="236"/>
    </row>
    <row r="140" spans="2:27" ht="14.25" customHeight="1" x14ac:dyDescent="0.25">
      <c r="C140" s="236"/>
      <c r="D140" s="236"/>
      <c r="E140" s="236"/>
      <c r="F140" s="236"/>
      <c r="G140" s="236"/>
      <c r="H140" s="236"/>
      <c r="I140" s="236"/>
      <c r="J140" s="236"/>
      <c r="K140" s="236"/>
      <c r="L140" s="236"/>
      <c r="M140" s="236"/>
      <c r="N140" s="236"/>
      <c r="O140" s="236"/>
      <c r="P140" s="236"/>
      <c r="Q140" s="236"/>
      <c r="R140" s="236"/>
      <c r="S140" s="236"/>
      <c r="T140" s="236"/>
      <c r="U140" s="236"/>
      <c r="V140" s="236"/>
      <c r="W140" s="236"/>
      <c r="X140" s="236"/>
      <c r="Y140" s="236"/>
      <c r="Z140" s="236"/>
      <c r="AA140" s="236"/>
    </row>
    <row r="141" spans="2:27" ht="14.25" customHeight="1" x14ac:dyDescent="0.25">
      <c r="C141" s="236"/>
      <c r="D141" s="236"/>
      <c r="E141" s="236"/>
      <c r="F141" s="236"/>
      <c r="G141" s="236"/>
      <c r="H141" s="236"/>
      <c r="I141" s="236"/>
      <c r="J141" s="236"/>
      <c r="K141" s="236"/>
      <c r="L141" s="236"/>
      <c r="M141" s="236"/>
      <c r="N141" s="236"/>
      <c r="O141" s="236"/>
      <c r="P141" s="236"/>
      <c r="Q141" s="236"/>
      <c r="R141" s="236"/>
      <c r="S141" s="236"/>
      <c r="T141" s="236"/>
      <c r="U141" s="236"/>
      <c r="V141" s="236"/>
      <c r="W141" s="236"/>
      <c r="X141" s="236"/>
      <c r="Y141" s="236"/>
      <c r="Z141" s="236"/>
      <c r="AA141" s="236"/>
    </row>
    <row r="142" spans="2:27" ht="14.25" customHeight="1" x14ac:dyDescent="0.25">
      <c r="C142" s="236"/>
      <c r="D142" s="236"/>
      <c r="E142" s="236"/>
      <c r="F142" s="236"/>
      <c r="G142" s="236"/>
      <c r="H142" s="236"/>
      <c r="I142" s="236"/>
      <c r="J142" s="236"/>
      <c r="K142" s="236"/>
      <c r="L142" s="236"/>
      <c r="M142" s="236"/>
      <c r="N142" s="236"/>
      <c r="O142" s="236"/>
      <c r="P142" s="236"/>
      <c r="Q142" s="236"/>
      <c r="R142" s="236"/>
      <c r="S142" s="236"/>
      <c r="T142" s="236"/>
      <c r="U142" s="236"/>
      <c r="V142" s="236"/>
      <c r="W142" s="236"/>
      <c r="X142" s="236"/>
      <c r="Y142" s="236"/>
      <c r="Z142" s="236"/>
      <c r="AA142" s="236"/>
    </row>
    <row r="143" spans="2:27" ht="14.25" customHeight="1" x14ac:dyDescent="0.25">
      <c r="C143" s="236"/>
      <c r="D143" s="236"/>
      <c r="E143" s="236"/>
      <c r="F143" s="236"/>
      <c r="G143" s="236"/>
      <c r="H143" s="236"/>
      <c r="I143" s="236"/>
      <c r="J143" s="236"/>
      <c r="K143" s="236"/>
      <c r="L143" s="236"/>
      <c r="M143" s="236"/>
      <c r="N143" s="236"/>
      <c r="O143" s="236"/>
      <c r="P143" s="236"/>
      <c r="Q143" s="236"/>
      <c r="R143" s="236"/>
      <c r="S143" s="236"/>
      <c r="T143" s="236"/>
      <c r="U143" s="236"/>
      <c r="V143" s="236"/>
      <c r="W143" s="236"/>
      <c r="X143" s="236"/>
      <c r="Y143" s="236"/>
      <c r="Z143" s="236"/>
      <c r="AA143" s="236"/>
    </row>
    <row r="144" spans="2:27" ht="14.25" customHeight="1" x14ac:dyDescent="0.25">
      <c r="C144" s="236"/>
      <c r="D144" s="236"/>
      <c r="E144" s="236"/>
      <c r="F144" s="236"/>
      <c r="G144" s="236"/>
      <c r="H144" s="236"/>
      <c r="I144" s="236"/>
      <c r="J144" s="236"/>
      <c r="K144" s="236"/>
      <c r="L144" s="236"/>
      <c r="M144" s="236"/>
      <c r="N144" s="236"/>
      <c r="O144" s="236"/>
      <c r="P144" s="236"/>
      <c r="Q144" s="236"/>
      <c r="R144" s="236"/>
      <c r="S144" s="236"/>
      <c r="T144" s="236"/>
      <c r="U144" s="236"/>
      <c r="V144" s="236"/>
      <c r="W144" s="236"/>
      <c r="X144" s="236"/>
      <c r="Y144" s="236"/>
      <c r="Z144" s="236"/>
      <c r="AA144" s="236"/>
    </row>
    <row r="145" spans="3:27" ht="14.25" customHeight="1" x14ac:dyDescent="0.25">
      <c r="C145" s="236"/>
      <c r="D145" s="236"/>
      <c r="E145" s="236"/>
      <c r="F145" s="236"/>
      <c r="G145" s="236"/>
      <c r="H145" s="236"/>
      <c r="I145" s="236"/>
      <c r="J145" s="236"/>
      <c r="K145" s="236"/>
      <c r="L145" s="236"/>
      <c r="M145" s="236"/>
      <c r="N145" s="236"/>
      <c r="O145" s="236"/>
      <c r="P145" s="236"/>
      <c r="Q145" s="236"/>
      <c r="R145" s="236"/>
      <c r="S145" s="236"/>
      <c r="T145" s="236"/>
      <c r="U145" s="236"/>
      <c r="V145" s="236"/>
      <c r="W145" s="236"/>
      <c r="X145" s="236"/>
      <c r="Y145" s="236"/>
      <c r="Z145" s="236"/>
      <c r="AA145" s="236"/>
    </row>
    <row r="146" spans="3:27" ht="14.25" customHeight="1" x14ac:dyDescent="0.25">
      <c r="C146" s="236"/>
      <c r="D146" s="236"/>
      <c r="E146" s="236"/>
      <c r="F146" s="236"/>
      <c r="G146" s="236"/>
      <c r="H146" s="236"/>
      <c r="I146" s="236"/>
      <c r="J146" s="236"/>
      <c r="K146" s="236"/>
      <c r="L146" s="236"/>
      <c r="M146" s="236"/>
      <c r="N146" s="236"/>
      <c r="O146" s="236"/>
      <c r="P146" s="236"/>
      <c r="Q146" s="236"/>
      <c r="R146" s="236"/>
      <c r="S146" s="236"/>
      <c r="T146" s="236"/>
      <c r="U146" s="236"/>
      <c r="V146" s="236"/>
      <c r="W146" s="236"/>
      <c r="X146" s="236"/>
      <c r="Y146" s="236"/>
      <c r="Z146" s="236"/>
      <c r="AA146" s="236"/>
    </row>
    <row r="147" spans="3:27" ht="14.25" customHeight="1" x14ac:dyDescent="0.25">
      <c r="C147" s="236"/>
      <c r="D147" s="236"/>
      <c r="E147" s="236"/>
      <c r="F147" s="236"/>
      <c r="G147" s="236"/>
      <c r="H147" s="236"/>
      <c r="I147" s="236"/>
      <c r="J147" s="236"/>
      <c r="K147" s="236"/>
      <c r="L147" s="236"/>
      <c r="M147" s="236"/>
      <c r="N147" s="236"/>
      <c r="O147" s="236"/>
      <c r="P147" s="236"/>
      <c r="Q147" s="236"/>
      <c r="R147" s="236"/>
      <c r="S147" s="236"/>
      <c r="T147" s="236"/>
      <c r="U147" s="236"/>
      <c r="V147" s="236"/>
      <c r="W147" s="236"/>
      <c r="X147" s="236"/>
      <c r="Y147" s="236"/>
      <c r="Z147" s="236"/>
      <c r="AA147" s="236"/>
    </row>
    <row r="148" spans="3:27" ht="14.25" customHeight="1" x14ac:dyDescent="0.25">
      <c r="C148" s="236"/>
      <c r="D148" s="236"/>
      <c r="E148" s="236"/>
      <c r="F148" s="236"/>
      <c r="G148" s="236"/>
      <c r="H148" s="236"/>
      <c r="I148" s="236"/>
      <c r="J148" s="236"/>
      <c r="K148" s="236"/>
      <c r="L148" s="236"/>
      <c r="M148" s="236"/>
      <c r="N148" s="236"/>
      <c r="O148" s="236"/>
      <c r="P148" s="236"/>
      <c r="Q148" s="236"/>
      <c r="R148" s="236"/>
      <c r="S148" s="236"/>
      <c r="T148" s="236"/>
      <c r="U148" s="236"/>
      <c r="V148" s="236"/>
      <c r="W148" s="236"/>
      <c r="X148" s="236"/>
      <c r="Y148" s="236"/>
      <c r="Z148" s="236"/>
      <c r="AA148" s="236"/>
    </row>
    <row r="149" spans="3:27" ht="14.25" customHeight="1" x14ac:dyDescent="0.25"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  <c r="O149" s="236"/>
      <c r="P149" s="236"/>
      <c r="Q149" s="236"/>
      <c r="R149" s="236"/>
      <c r="S149" s="236"/>
      <c r="T149" s="236"/>
      <c r="U149" s="236"/>
      <c r="V149" s="236"/>
      <c r="W149" s="236"/>
      <c r="X149" s="236"/>
      <c r="Y149" s="236"/>
      <c r="Z149" s="236"/>
      <c r="AA149" s="236"/>
    </row>
    <row r="150" spans="3:27" ht="14.25" customHeight="1" x14ac:dyDescent="0.25"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6"/>
      <c r="Q150" s="236"/>
      <c r="R150" s="236"/>
      <c r="S150" s="236"/>
      <c r="T150" s="236"/>
      <c r="U150" s="236"/>
      <c r="V150" s="236"/>
      <c r="W150" s="236"/>
      <c r="X150" s="236"/>
      <c r="Y150" s="236"/>
      <c r="Z150" s="236"/>
      <c r="AA150" s="236"/>
    </row>
    <row r="151" spans="3:27" ht="14.25" customHeight="1" x14ac:dyDescent="0.25">
      <c r="C151" s="236"/>
      <c r="D151" s="236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6"/>
      <c r="Q151" s="236"/>
      <c r="R151" s="236"/>
      <c r="S151" s="236"/>
      <c r="T151" s="236"/>
      <c r="U151" s="236"/>
      <c r="V151" s="236"/>
      <c r="W151" s="236"/>
      <c r="X151" s="236"/>
      <c r="Y151" s="236"/>
      <c r="Z151" s="236"/>
      <c r="AA151" s="236"/>
    </row>
    <row r="152" spans="3:27" ht="14.25" customHeight="1" x14ac:dyDescent="0.25">
      <c r="C152" s="236"/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6"/>
      <c r="Q152" s="236"/>
      <c r="R152" s="236"/>
      <c r="S152" s="236"/>
      <c r="T152" s="236"/>
      <c r="U152" s="236"/>
      <c r="V152" s="236"/>
      <c r="W152" s="236"/>
      <c r="X152" s="236"/>
      <c r="Y152" s="236"/>
      <c r="Z152" s="236"/>
      <c r="AA152" s="236"/>
    </row>
    <row r="153" spans="3:27" ht="14.25" customHeight="1" x14ac:dyDescent="0.25">
      <c r="C153" s="236"/>
      <c r="D153" s="236"/>
      <c r="E153" s="236"/>
      <c r="F153" s="236"/>
      <c r="G153" s="236"/>
      <c r="H153" s="236"/>
      <c r="I153" s="236"/>
      <c r="J153" s="236"/>
      <c r="K153" s="236"/>
      <c r="L153" s="236"/>
      <c r="M153" s="236"/>
      <c r="N153" s="236"/>
      <c r="O153" s="236"/>
      <c r="P153" s="236"/>
      <c r="Q153" s="236"/>
      <c r="R153" s="236"/>
      <c r="S153" s="236"/>
      <c r="T153" s="236"/>
      <c r="U153" s="236"/>
      <c r="V153" s="236"/>
      <c r="W153" s="236"/>
      <c r="X153" s="236"/>
      <c r="Y153" s="236"/>
      <c r="Z153" s="236"/>
      <c r="AA153" s="236"/>
    </row>
    <row r="154" spans="3:27" ht="14.25" customHeight="1" x14ac:dyDescent="0.25">
      <c r="C154" s="236"/>
      <c r="D154" s="236"/>
      <c r="E154" s="236"/>
      <c r="F154" s="236"/>
      <c r="G154" s="236"/>
      <c r="H154" s="236"/>
      <c r="I154" s="236"/>
      <c r="J154" s="236"/>
      <c r="K154" s="236"/>
      <c r="L154" s="236"/>
      <c r="M154" s="236"/>
      <c r="N154" s="236"/>
      <c r="O154" s="236"/>
      <c r="P154" s="236"/>
      <c r="Q154" s="236"/>
      <c r="R154" s="236"/>
      <c r="S154" s="236"/>
      <c r="T154" s="236"/>
      <c r="U154" s="236"/>
      <c r="V154" s="236"/>
      <c r="W154" s="236"/>
      <c r="X154" s="236"/>
      <c r="Y154" s="236"/>
      <c r="Z154" s="236"/>
      <c r="AA154" s="236"/>
    </row>
    <row r="155" spans="3:27" ht="14.25" customHeight="1" x14ac:dyDescent="0.25">
      <c r="C155" s="236"/>
      <c r="D155" s="236"/>
      <c r="E155" s="236"/>
      <c r="F155" s="236"/>
      <c r="G155" s="236"/>
      <c r="H155" s="236"/>
      <c r="I155" s="236"/>
      <c r="J155" s="236"/>
      <c r="K155" s="236"/>
      <c r="L155" s="236"/>
      <c r="M155" s="236"/>
      <c r="N155" s="236"/>
      <c r="O155" s="236"/>
      <c r="P155" s="236"/>
      <c r="Q155" s="236"/>
      <c r="R155" s="236"/>
      <c r="S155" s="236"/>
      <c r="T155" s="236"/>
      <c r="U155" s="236"/>
      <c r="V155" s="236"/>
      <c r="W155" s="236"/>
      <c r="X155" s="236"/>
      <c r="Y155" s="236"/>
      <c r="Z155" s="236"/>
      <c r="AA155" s="236"/>
    </row>
    <row r="156" spans="3:27" ht="14.25" customHeight="1" x14ac:dyDescent="0.25">
      <c r="C156" s="236"/>
      <c r="D156" s="236"/>
      <c r="E156" s="236"/>
      <c r="F156" s="236"/>
      <c r="G156" s="236"/>
      <c r="H156" s="236"/>
      <c r="I156" s="236"/>
      <c r="J156" s="236"/>
      <c r="K156" s="236"/>
      <c r="L156" s="236"/>
      <c r="M156" s="236"/>
      <c r="N156" s="236"/>
      <c r="O156" s="236"/>
      <c r="P156" s="236"/>
      <c r="Q156" s="236"/>
      <c r="R156" s="236"/>
      <c r="S156" s="236"/>
      <c r="T156" s="236"/>
      <c r="U156" s="236"/>
      <c r="V156" s="236"/>
      <c r="W156" s="236"/>
      <c r="X156" s="236"/>
      <c r="Y156" s="236"/>
      <c r="Z156" s="236"/>
      <c r="AA156" s="236"/>
    </row>
    <row r="157" spans="3:27" ht="14.25" customHeight="1" x14ac:dyDescent="0.25">
      <c r="C157" s="236"/>
      <c r="D157" s="236"/>
      <c r="E157" s="236"/>
      <c r="F157" s="236"/>
      <c r="G157" s="236"/>
      <c r="H157" s="236"/>
      <c r="I157" s="236"/>
      <c r="J157" s="236"/>
      <c r="K157" s="236"/>
      <c r="L157" s="236"/>
      <c r="M157" s="236"/>
      <c r="N157" s="236"/>
      <c r="O157" s="236"/>
      <c r="P157" s="236"/>
      <c r="Q157" s="236"/>
      <c r="R157" s="236"/>
      <c r="S157" s="236"/>
      <c r="T157" s="236"/>
      <c r="U157" s="236"/>
      <c r="V157" s="236"/>
      <c r="W157" s="236"/>
      <c r="X157" s="236"/>
      <c r="Y157" s="236"/>
      <c r="Z157" s="236"/>
      <c r="AA157" s="236"/>
    </row>
    <row r="158" spans="3:27" ht="14.25" customHeight="1" x14ac:dyDescent="0.25">
      <c r="C158" s="236"/>
      <c r="D158" s="236"/>
      <c r="E158" s="236"/>
      <c r="F158" s="236"/>
      <c r="G158" s="236"/>
      <c r="H158" s="236"/>
      <c r="I158" s="236"/>
      <c r="J158" s="236"/>
      <c r="K158" s="236"/>
      <c r="L158" s="236"/>
      <c r="M158" s="236"/>
      <c r="N158" s="236"/>
      <c r="O158" s="236"/>
      <c r="P158" s="236"/>
      <c r="Q158" s="236"/>
      <c r="R158" s="236"/>
      <c r="S158" s="236"/>
      <c r="T158" s="236"/>
      <c r="U158" s="236"/>
      <c r="V158" s="236"/>
      <c r="W158" s="236"/>
      <c r="X158" s="236"/>
      <c r="Y158" s="236"/>
      <c r="Z158" s="236"/>
      <c r="AA158" s="236"/>
    </row>
    <row r="159" spans="3:27" ht="14.25" customHeight="1" x14ac:dyDescent="0.25">
      <c r="C159" s="236"/>
      <c r="D159" s="236"/>
      <c r="E159" s="236"/>
      <c r="F159" s="236"/>
      <c r="G159" s="236"/>
      <c r="H159" s="236"/>
      <c r="I159" s="236"/>
      <c r="J159" s="236"/>
      <c r="K159" s="236"/>
      <c r="L159" s="236"/>
      <c r="M159" s="236"/>
      <c r="N159" s="236"/>
      <c r="O159" s="236"/>
      <c r="P159" s="236"/>
      <c r="Q159" s="236"/>
      <c r="R159" s="236"/>
      <c r="S159" s="236"/>
      <c r="T159" s="236"/>
      <c r="U159" s="236"/>
      <c r="V159" s="236"/>
      <c r="W159" s="236"/>
      <c r="X159" s="236"/>
      <c r="Y159" s="236"/>
      <c r="Z159" s="236"/>
      <c r="AA159" s="236"/>
    </row>
    <row r="160" spans="3:27" ht="14.25" customHeight="1" x14ac:dyDescent="0.25">
      <c r="C160" s="236"/>
      <c r="D160" s="236"/>
      <c r="E160" s="236"/>
      <c r="F160" s="236"/>
      <c r="G160" s="236"/>
      <c r="H160" s="236"/>
      <c r="I160" s="236"/>
      <c r="J160" s="236"/>
      <c r="K160" s="236"/>
      <c r="L160" s="236"/>
      <c r="M160" s="236"/>
      <c r="N160" s="236"/>
      <c r="O160" s="236"/>
      <c r="P160" s="236"/>
      <c r="Q160" s="236"/>
      <c r="R160" s="236"/>
      <c r="S160" s="236"/>
      <c r="T160" s="236"/>
      <c r="U160" s="236"/>
      <c r="V160" s="236"/>
      <c r="W160" s="236"/>
      <c r="X160" s="236"/>
      <c r="Y160" s="236"/>
      <c r="Z160" s="236"/>
      <c r="AA160" s="236"/>
    </row>
    <row r="161" spans="3:27" ht="14.25" customHeight="1" x14ac:dyDescent="0.25">
      <c r="C161" s="236"/>
      <c r="D161" s="236"/>
      <c r="E161" s="236"/>
      <c r="F161" s="236"/>
      <c r="G161" s="236"/>
      <c r="H161" s="236"/>
      <c r="I161" s="236"/>
      <c r="J161" s="236"/>
      <c r="K161" s="236"/>
      <c r="L161" s="236"/>
      <c r="M161" s="236"/>
      <c r="N161" s="236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  <c r="Y161" s="236"/>
      <c r="Z161" s="236"/>
      <c r="AA161" s="236"/>
    </row>
    <row r="162" spans="3:27" ht="14.25" customHeight="1" x14ac:dyDescent="0.25">
      <c r="C162" s="236"/>
      <c r="D162" s="236"/>
      <c r="E162" s="236"/>
      <c r="F162" s="236"/>
      <c r="G162" s="236"/>
      <c r="H162" s="236"/>
      <c r="I162" s="236"/>
      <c r="J162" s="236"/>
      <c r="K162" s="236"/>
      <c r="L162" s="236"/>
      <c r="M162" s="236"/>
      <c r="N162" s="236"/>
      <c r="O162" s="236"/>
      <c r="P162" s="236"/>
      <c r="Q162" s="236"/>
      <c r="R162" s="236"/>
      <c r="S162" s="236"/>
      <c r="T162" s="236"/>
      <c r="U162" s="236"/>
      <c r="V162" s="236"/>
      <c r="W162" s="236"/>
      <c r="X162" s="236"/>
      <c r="Y162" s="236"/>
      <c r="Z162" s="236"/>
      <c r="AA162" s="236"/>
    </row>
    <row r="163" spans="3:27" ht="14.25" customHeight="1" x14ac:dyDescent="0.25">
      <c r="C163" s="236"/>
      <c r="D163" s="236"/>
      <c r="E163" s="236"/>
      <c r="F163" s="236"/>
      <c r="G163" s="236"/>
      <c r="H163" s="236"/>
      <c r="I163" s="236"/>
      <c r="J163" s="236"/>
      <c r="K163" s="236"/>
      <c r="L163" s="236"/>
      <c r="M163" s="236"/>
      <c r="N163" s="236"/>
      <c r="O163" s="236"/>
      <c r="P163" s="236"/>
      <c r="Q163" s="236"/>
      <c r="R163" s="236"/>
      <c r="S163" s="236"/>
      <c r="T163" s="236"/>
      <c r="U163" s="236"/>
      <c r="V163" s="236"/>
      <c r="W163" s="236"/>
      <c r="X163" s="236"/>
      <c r="Y163" s="236"/>
      <c r="Z163" s="236"/>
      <c r="AA163" s="236"/>
    </row>
    <row r="164" spans="3:27" ht="14.25" customHeight="1" x14ac:dyDescent="0.25">
      <c r="C164" s="236"/>
      <c r="D164" s="236"/>
      <c r="E164" s="236"/>
      <c r="F164" s="236"/>
      <c r="G164" s="236"/>
      <c r="H164" s="236"/>
      <c r="I164" s="236"/>
      <c r="J164" s="236"/>
      <c r="K164" s="236"/>
      <c r="L164" s="236"/>
      <c r="M164" s="236"/>
      <c r="N164" s="236"/>
      <c r="O164" s="236"/>
      <c r="P164" s="236"/>
      <c r="Q164" s="236"/>
      <c r="R164" s="236"/>
      <c r="S164" s="236"/>
      <c r="T164" s="236"/>
      <c r="U164" s="236"/>
      <c r="V164" s="236"/>
      <c r="W164" s="236"/>
      <c r="X164" s="236"/>
      <c r="Y164" s="236"/>
      <c r="Z164" s="236"/>
      <c r="AA164" s="236"/>
    </row>
    <row r="165" spans="3:27" ht="14.25" customHeight="1" x14ac:dyDescent="0.25">
      <c r="C165" s="236"/>
      <c r="D165" s="236"/>
      <c r="E165" s="236"/>
      <c r="F165" s="236"/>
      <c r="G165" s="236"/>
      <c r="H165" s="236"/>
      <c r="I165" s="236"/>
      <c r="J165" s="236"/>
      <c r="K165" s="236"/>
      <c r="L165" s="236"/>
      <c r="M165" s="236"/>
      <c r="N165" s="236"/>
      <c r="O165" s="236"/>
      <c r="P165" s="236"/>
      <c r="Q165" s="236"/>
      <c r="R165" s="236"/>
      <c r="S165" s="236"/>
      <c r="T165" s="236"/>
      <c r="U165" s="236"/>
      <c r="V165" s="236"/>
      <c r="W165" s="236"/>
      <c r="X165" s="236"/>
      <c r="Y165" s="236"/>
      <c r="Z165" s="236"/>
      <c r="AA165" s="236"/>
    </row>
    <row r="166" spans="3:27" ht="14.25" customHeight="1" x14ac:dyDescent="0.25">
      <c r="C166" s="236"/>
      <c r="D166" s="236"/>
      <c r="E166" s="236"/>
      <c r="F166" s="236"/>
      <c r="G166" s="236"/>
      <c r="H166" s="236"/>
      <c r="I166" s="236"/>
      <c r="J166" s="236"/>
      <c r="K166" s="236"/>
      <c r="L166" s="236"/>
      <c r="M166" s="236"/>
      <c r="N166" s="236"/>
      <c r="O166" s="236"/>
      <c r="P166" s="236"/>
      <c r="Q166" s="236"/>
      <c r="R166" s="236"/>
      <c r="S166" s="236"/>
      <c r="T166" s="236"/>
      <c r="U166" s="236"/>
      <c r="V166" s="236"/>
      <c r="W166" s="236"/>
      <c r="X166" s="236"/>
      <c r="Y166" s="236"/>
      <c r="Z166" s="236"/>
      <c r="AA166" s="236"/>
    </row>
    <row r="167" spans="3:27" ht="14.25" customHeight="1" x14ac:dyDescent="0.25">
      <c r="C167" s="236"/>
      <c r="D167" s="236"/>
      <c r="E167" s="236"/>
      <c r="F167" s="236"/>
      <c r="G167" s="236"/>
      <c r="H167" s="236"/>
      <c r="I167" s="236"/>
      <c r="J167" s="236"/>
      <c r="K167" s="236"/>
      <c r="L167" s="236"/>
      <c r="M167" s="236"/>
      <c r="N167" s="236"/>
      <c r="O167" s="236"/>
      <c r="P167" s="236"/>
      <c r="Q167" s="236"/>
      <c r="R167" s="236"/>
      <c r="S167" s="236"/>
      <c r="T167" s="236"/>
      <c r="U167" s="236"/>
      <c r="V167" s="236"/>
      <c r="W167" s="236"/>
      <c r="X167" s="236"/>
      <c r="Y167" s="236"/>
      <c r="Z167" s="236"/>
      <c r="AA167" s="236"/>
    </row>
    <row r="168" spans="3:27" ht="14.25" customHeight="1" x14ac:dyDescent="0.25">
      <c r="C168" s="236"/>
      <c r="D168" s="236"/>
      <c r="E168" s="236"/>
      <c r="F168" s="236"/>
      <c r="G168" s="236"/>
      <c r="H168" s="236"/>
      <c r="I168" s="236"/>
      <c r="J168" s="236"/>
      <c r="K168" s="236"/>
      <c r="L168" s="236"/>
      <c r="M168" s="236"/>
      <c r="N168" s="236"/>
      <c r="O168" s="236"/>
      <c r="P168" s="236"/>
      <c r="Q168" s="236"/>
      <c r="R168" s="236"/>
      <c r="S168" s="236"/>
      <c r="T168" s="236"/>
      <c r="U168" s="236"/>
      <c r="V168" s="236"/>
      <c r="W168" s="236"/>
      <c r="X168" s="236"/>
      <c r="Y168" s="236"/>
      <c r="Z168" s="236"/>
      <c r="AA168" s="236"/>
    </row>
    <row r="169" spans="3:27" ht="14.25" customHeight="1" x14ac:dyDescent="0.25">
      <c r="C169" s="236"/>
      <c r="D169" s="236"/>
      <c r="E169" s="236"/>
      <c r="F169" s="236"/>
      <c r="G169" s="236"/>
      <c r="H169" s="236"/>
      <c r="I169" s="236"/>
      <c r="J169" s="236"/>
      <c r="K169" s="236"/>
      <c r="L169" s="236"/>
      <c r="M169" s="236"/>
      <c r="N169" s="236"/>
      <c r="O169" s="236"/>
      <c r="P169" s="236"/>
      <c r="Q169" s="236"/>
      <c r="R169" s="236"/>
      <c r="S169" s="236"/>
      <c r="T169" s="236"/>
      <c r="U169" s="236"/>
      <c r="V169" s="236"/>
      <c r="W169" s="236"/>
      <c r="X169" s="236"/>
      <c r="Y169" s="236"/>
      <c r="Z169" s="236"/>
      <c r="AA169" s="236"/>
    </row>
    <row r="170" spans="3:27" ht="14.25" customHeight="1" x14ac:dyDescent="0.25">
      <c r="C170" s="236"/>
      <c r="D170" s="236"/>
      <c r="E170" s="236"/>
      <c r="F170" s="236"/>
      <c r="G170" s="236"/>
      <c r="H170" s="236"/>
      <c r="I170" s="236"/>
      <c r="J170" s="236"/>
      <c r="K170" s="236"/>
      <c r="L170" s="236"/>
      <c r="M170" s="236"/>
      <c r="N170" s="236"/>
      <c r="O170" s="236"/>
      <c r="P170" s="236"/>
      <c r="Q170" s="236"/>
      <c r="R170" s="236"/>
      <c r="S170" s="236"/>
      <c r="T170" s="236"/>
      <c r="U170" s="236"/>
      <c r="V170" s="236"/>
      <c r="W170" s="236"/>
      <c r="X170" s="236"/>
      <c r="Y170" s="236"/>
      <c r="Z170" s="236"/>
      <c r="AA170" s="236"/>
    </row>
    <row r="171" spans="3:27" ht="14.25" customHeight="1" x14ac:dyDescent="0.25">
      <c r="C171" s="236"/>
      <c r="D171" s="236"/>
      <c r="E171" s="236"/>
      <c r="F171" s="236"/>
      <c r="G171" s="236"/>
      <c r="H171" s="236"/>
      <c r="I171" s="236"/>
      <c r="J171" s="236"/>
      <c r="K171" s="236"/>
      <c r="L171" s="236"/>
      <c r="M171" s="236"/>
      <c r="N171" s="236"/>
      <c r="O171" s="236"/>
      <c r="P171" s="236"/>
      <c r="Q171" s="236"/>
      <c r="R171" s="236"/>
      <c r="S171" s="236"/>
      <c r="T171" s="236"/>
      <c r="U171" s="236"/>
      <c r="V171" s="236"/>
      <c r="W171" s="236"/>
      <c r="X171" s="236"/>
      <c r="Y171" s="236"/>
      <c r="Z171" s="236"/>
      <c r="AA171" s="236"/>
    </row>
    <row r="172" spans="3:27" ht="14.25" customHeight="1" x14ac:dyDescent="0.25">
      <c r="C172" s="236"/>
      <c r="D172" s="236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6"/>
      <c r="Z172" s="236"/>
      <c r="AA172" s="236"/>
    </row>
    <row r="173" spans="3:27" ht="14.25" customHeight="1" x14ac:dyDescent="0.25">
      <c r="C173" s="236"/>
      <c r="D173" s="236"/>
      <c r="E173" s="236"/>
      <c r="F173" s="236"/>
      <c r="G173" s="236"/>
      <c r="H173" s="236"/>
      <c r="I173" s="236"/>
      <c r="J173" s="236"/>
      <c r="K173" s="236"/>
      <c r="L173" s="236"/>
      <c r="M173" s="236"/>
      <c r="N173" s="236"/>
      <c r="O173" s="236"/>
      <c r="P173" s="236"/>
      <c r="Q173" s="236"/>
      <c r="R173" s="236"/>
      <c r="S173" s="236"/>
      <c r="T173" s="236"/>
      <c r="U173" s="236"/>
      <c r="V173" s="236"/>
      <c r="W173" s="236"/>
      <c r="X173" s="236"/>
      <c r="Y173" s="236"/>
      <c r="Z173" s="236"/>
      <c r="AA173" s="236"/>
    </row>
    <row r="174" spans="3:27" ht="14.25" customHeight="1" x14ac:dyDescent="0.25">
      <c r="C174" s="236"/>
      <c r="D174" s="236"/>
      <c r="E174" s="236"/>
      <c r="F174" s="236"/>
      <c r="G174" s="236"/>
      <c r="H174" s="236"/>
      <c r="I174" s="236"/>
      <c r="J174" s="236"/>
      <c r="K174" s="236"/>
      <c r="L174" s="236"/>
      <c r="M174" s="236"/>
      <c r="N174" s="236"/>
      <c r="O174" s="236"/>
      <c r="P174" s="236"/>
      <c r="Q174" s="236"/>
      <c r="R174" s="236"/>
      <c r="S174" s="236"/>
      <c r="T174" s="236"/>
      <c r="U174" s="236"/>
      <c r="V174" s="236"/>
      <c r="W174" s="236"/>
      <c r="X174" s="236"/>
      <c r="Y174" s="236"/>
      <c r="Z174" s="236"/>
      <c r="AA174" s="236"/>
    </row>
    <row r="175" spans="3:27" ht="14.25" customHeight="1" x14ac:dyDescent="0.25">
      <c r="C175" s="236"/>
      <c r="D175" s="236"/>
      <c r="E175" s="236"/>
      <c r="F175" s="236"/>
      <c r="G175" s="236"/>
      <c r="H175" s="236"/>
      <c r="I175" s="236"/>
      <c r="J175" s="236"/>
      <c r="K175" s="236"/>
      <c r="L175" s="236"/>
      <c r="M175" s="236"/>
      <c r="N175" s="236"/>
      <c r="O175" s="236"/>
      <c r="P175" s="236"/>
      <c r="Q175" s="236"/>
      <c r="R175" s="236"/>
      <c r="S175" s="236"/>
      <c r="T175" s="236"/>
      <c r="U175" s="236"/>
      <c r="V175" s="236"/>
      <c r="W175" s="236"/>
      <c r="X175" s="236"/>
      <c r="Y175" s="236"/>
      <c r="Z175" s="236"/>
      <c r="AA175" s="236"/>
    </row>
    <row r="176" spans="3:27" ht="14.25" customHeight="1" x14ac:dyDescent="0.25">
      <c r="C176" s="236"/>
      <c r="D176" s="236"/>
      <c r="E176" s="236"/>
      <c r="F176" s="236"/>
      <c r="G176" s="236"/>
      <c r="H176" s="236"/>
      <c r="I176" s="236"/>
      <c r="J176" s="236"/>
      <c r="K176" s="236"/>
      <c r="L176" s="236"/>
      <c r="M176" s="236"/>
      <c r="N176" s="236"/>
      <c r="O176" s="236"/>
      <c r="P176" s="236"/>
      <c r="Q176" s="236"/>
      <c r="R176" s="236"/>
      <c r="S176" s="236"/>
      <c r="T176" s="236"/>
      <c r="U176" s="236"/>
      <c r="V176" s="236"/>
      <c r="W176" s="236"/>
      <c r="X176" s="236"/>
      <c r="Y176" s="236"/>
      <c r="Z176" s="236"/>
      <c r="AA176" s="236"/>
    </row>
    <row r="177" spans="3:27" ht="14.25" customHeight="1" x14ac:dyDescent="0.25">
      <c r="C177" s="236"/>
      <c r="D177" s="236"/>
      <c r="E177" s="236"/>
      <c r="F177" s="236"/>
      <c r="G177" s="236"/>
      <c r="H177" s="236"/>
      <c r="I177" s="236"/>
      <c r="J177" s="236"/>
      <c r="K177" s="236"/>
      <c r="L177" s="236"/>
      <c r="M177" s="236"/>
      <c r="N177" s="236"/>
      <c r="O177" s="236"/>
      <c r="P177" s="236"/>
      <c r="Q177" s="236"/>
      <c r="R177" s="236"/>
      <c r="S177" s="236"/>
      <c r="T177" s="236"/>
      <c r="U177" s="236"/>
      <c r="V177" s="236"/>
      <c r="W177" s="236"/>
      <c r="X177" s="236"/>
      <c r="Y177" s="236"/>
      <c r="Z177" s="236"/>
      <c r="AA177" s="236"/>
    </row>
    <row r="178" spans="3:27" ht="14.25" customHeight="1" x14ac:dyDescent="0.25">
      <c r="C178" s="236"/>
      <c r="D178" s="236"/>
      <c r="E178" s="236"/>
      <c r="F178" s="236"/>
      <c r="G178" s="236"/>
      <c r="H178" s="236"/>
      <c r="I178" s="236"/>
      <c r="J178" s="236"/>
      <c r="K178" s="236"/>
      <c r="L178" s="236"/>
      <c r="M178" s="236"/>
      <c r="N178" s="236"/>
      <c r="O178" s="236"/>
      <c r="P178" s="236"/>
      <c r="Q178" s="236"/>
      <c r="R178" s="236"/>
      <c r="S178" s="236"/>
      <c r="T178" s="236"/>
      <c r="U178" s="236"/>
      <c r="V178" s="236"/>
      <c r="W178" s="236"/>
      <c r="X178" s="236"/>
      <c r="Y178" s="236"/>
      <c r="Z178" s="236"/>
      <c r="AA178" s="236"/>
    </row>
    <row r="179" spans="3:27" ht="14.25" customHeight="1" x14ac:dyDescent="0.25">
      <c r="C179" s="236"/>
      <c r="D179" s="236"/>
      <c r="E179" s="236"/>
      <c r="F179" s="236"/>
      <c r="G179" s="236"/>
      <c r="H179" s="236"/>
      <c r="I179" s="236"/>
      <c r="J179" s="236"/>
      <c r="K179" s="236"/>
      <c r="L179" s="236"/>
      <c r="M179" s="236"/>
      <c r="N179" s="236"/>
      <c r="O179" s="236"/>
      <c r="P179" s="236"/>
      <c r="Q179" s="236"/>
      <c r="R179" s="236"/>
      <c r="S179" s="236"/>
      <c r="T179" s="236"/>
      <c r="U179" s="236"/>
      <c r="V179" s="236"/>
      <c r="W179" s="236"/>
      <c r="X179" s="236"/>
      <c r="Y179" s="236"/>
      <c r="Z179" s="236"/>
      <c r="AA179" s="236"/>
    </row>
    <row r="180" spans="3:27" ht="14.25" customHeight="1" x14ac:dyDescent="0.25">
      <c r="C180" s="236"/>
      <c r="D180" s="236"/>
      <c r="E180" s="236"/>
      <c r="F180" s="236"/>
      <c r="G180" s="236"/>
      <c r="H180" s="236"/>
      <c r="I180" s="236"/>
      <c r="J180" s="236"/>
      <c r="K180" s="236"/>
      <c r="L180" s="236"/>
      <c r="M180" s="236"/>
      <c r="N180" s="236"/>
      <c r="O180" s="236"/>
      <c r="P180" s="236"/>
      <c r="Q180" s="236"/>
      <c r="R180" s="236"/>
      <c r="S180" s="236"/>
      <c r="T180" s="236"/>
      <c r="U180" s="236"/>
      <c r="V180" s="236"/>
      <c r="W180" s="236"/>
      <c r="X180" s="236"/>
      <c r="Y180" s="236"/>
      <c r="Z180" s="236"/>
      <c r="AA180" s="236"/>
    </row>
    <row r="181" spans="3:27" ht="14.25" customHeight="1" x14ac:dyDescent="0.25">
      <c r="C181" s="236"/>
      <c r="D181" s="236"/>
      <c r="E181" s="236"/>
      <c r="F181" s="236"/>
      <c r="G181" s="236"/>
      <c r="H181" s="236"/>
      <c r="I181" s="236"/>
      <c r="J181" s="236"/>
      <c r="K181" s="236"/>
      <c r="L181" s="236"/>
      <c r="M181" s="236"/>
      <c r="N181" s="236"/>
      <c r="O181" s="236"/>
      <c r="P181" s="236"/>
      <c r="Q181" s="236"/>
      <c r="R181" s="236"/>
      <c r="S181" s="236"/>
      <c r="T181" s="236"/>
      <c r="U181" s="236"/>
      <c r="V181" s="236"/>
      <c r="W181" s="236"/>
      <c r="X181" s="236"/>
      <c r="Y181" s="236"/>
      <c r="Z181" s="236"/>
      <c r="AA181" s="236"/>
    </row>
    <row r="182" spans="3:27" ht="14.25" customHeight="1" x14ac:dyDescent="0.25">
      <c r="C182" s="236"/>
      <c r="D182" s="236"/>
      <c r="E182" s="236"/>
      <c r="F182" s="236"/>
      <c r="G182" s="236"/>
      <c r="H182" s="236"/>
      <c r="I182" s="236"/>
      <c r="J182" s="236"/>
      <c r="K182" s="236"/>
      <c r="L182" s="236"/>
      <c r="M182" s="236"/>
      <c r="N182" s="236"/>
      <c r="O182" s="236"/>
      <c r="P182" s="236"/>
      <c r="Q182" s="236"/>
      <c r="R182" s="236"/>
      <c r="S182" s="236"/>
      <c r="T182" s="236"/>
      <c r="U182" s="236"/>
      <c r="V182" s="236"/>
      <c r="W182" s="236"/>
      <c r="X182" s="236"/>
      <c r="Y182" s="236"/>
      <c r="Z182" s="236"/>
      <c r="AA182" s="236"/>
    </row>
    <row r="183" spans="3:27" ht="14.25" customHeight="1" x14ac:dyDescent="0.25">
      <c r="C183" s="236"/>
      <c r="D183" s="236"/>
      <c r="E183" s="236"/>
      <c r="F183" s="236"/>
      <c r="G183" s="236"/>
      <c r="H183" s="236"/>
      <c r="I183" s="236"/>
      <c r="J183" s="236"/>
      <c r="K183" s="236"/>
      <c r="L183" s="236"/>
      <c r="M183" s="236"/>
      <c r="N183" s="236"/>
      <c r="O183" s="236"/>
      <c r="P183" s="236"/>
      <c r="Q183" s="236"/>
      <c r="R183" s="236"/>
      <c r="S183" s="236"/>
      <c r="T183" s="236"/>
      <c r="U183" s="236"/>
      <c r="V183" s="236"/>
      <c r="W183" s="236"/>
      <c r="X183" s="236"/>
      <c r="Y183" s="236"/>
      <c r="Z183" s="236"/>
      <c r="AA183" s="236"/>
    </row>
    <row r="184" spans="3:27" ht="14.25" customHeight="1" x14ac:dyDescent="0.25">
      <c r="C184" s="236"/>
      <c r="D184" s="236"/>
      <c r="E184" s="236"/>
      <c r="F184" s="236"/>
      <c r="G184" s="236"/>
      <c r="H184" s="236"/>
      <c r="I184" s="236"/>
      <c r="J184" s="236"/>
      <c r="K184" s="236"/>
      <c r="L184" s="236"/>
      <c r="M184" s="236"/>
      <c r="N184" s="236"/>
      <c r="O184" s="236"/>
      <c r="P184" s="236"/>
      <c r="Q184" s="236"/>
      <c r="R184" s="236"/>
      <c r="S184" s="236"/>
      <c r="T184" s="236"/>
      <c r="U184" s="236"/>
      <c r="V184" s="236"/>
      <c r="W184" s="236"/>
      <c r="X184" s="236"/>
      <c r="Y184" s="236"/>
      <c r="Z184" s="236"/>
      <c r="AA184" s="236"/>
    </row>
    <row r="185" spans="3:27" ht="14.25" customHeight="1" x14ac:dyDescent="0.25">
      <c r="C185" s="236"/>
      <c r="D185" s="236"/>
      <c r="E185" s="236"/>
      <c r="F185" s="236"/>
      <c r="G185" s="236"/>
      <c r="H185" s="236"/>
      <c r="I185" s="236"/>
      <c r="J185" s="236"/>
      <c r="K185" s="236"/>
      <c r="L185" s="236"/>
      <c r="M185" s="236"/>
      <c r="N185" s="236"/>
      <c r="O185" s="236"/>
      <c r="P185" s="236"/>
      <c r="Q185" s="236"/>
      <c r="R185" s="236"/>
      <c r="S185" s="236"/>
      <c r="T185" s="236"/>
      <c r="U185" s="236"/>
      <c r="V185" s="236"/>
      <c r="W185" s="236"/>
      <c r="X185" s="236"/>
      <c r="Y185" s="236"/>
      <c r="Z185" s="236"/>
      <c r="AA185" s="236"/>
    </row>
    <row r="186" spans="3:27" ht="14.25" customHeight="1" x14ac:dyDescent="0.25">
      <c r="C186" s="236"/>
      <c r="D186" s="236"/>
      <c r="E186" s="236"/>
      <c r="F186" s="236"/>
      <c r="G186" s="236"/>
      <c r="H186" s="236"/>
      <c r="I186" s="236"/>
      <c r="J186" s="236"/>
      <c r="K186" s="236"/>
      <c r="L186" s="236"/>
      <c r="M186" s="236"/>
      <c r="N186" s="236"/>
      <c r="O186" s="236"/>
      <c r="P186" s="236"/>
      <c r="Q186" s="236"/>
      <c r="R186" s="236"/>
      <c r="S186" s="236"/>
      <c r="T186" s="236"/>
      <c r="U186" s="236"/>
      <c r="V186" s="236"/>
      <c r="W186" s="236"/>
      <c r="X186" s="236"/>
      <c r="Y186" s="236"/>
      <c r="Z186" s="236"/>
      <c r="AA186" s="236"/>
    </row>
    <row r="187" spans="3:27" ht="14.25" customHeight="1" x14ac:dyDescent="0.25">
      <c r="C187" s="236"/>
      <c r="D187" s="236"/>
      <c r="E187" s="236"/>
      <c r="F187" s="236"/>
      <c r="G187" s="236"/>
      <c r="H187" s="236"/>
      <c r="I187" s="236"/>
      <c r="J187" s="236"/>
      <c r="K187" s="236"/>
      <c r="L187" s="236"/>
      <c r="M187" s="236"/>
      <c r="N187" s="236"/>
      <c r="O187" s="236"/>
      <c r="P187" s="236"/>
      <c r="Q187" s="236"/>
      <c r="R187" s="236"/>
      <c r="S187" s="236"/>
      <c r="T187" s="236"/>
      <c r="U187" s="236"/>
      <c r="V187" s="236"/>
      <c r="W187" s="236"/>
      <c r="X187" s="236"/>
      <c r="Y187" s="236"/>
      <c r="Z187" s="236"/>
      <c r="AA187" s="236"/>
    </row>
    <row r="188" spans="3:27" ht="14.25" customHeight="1" x14ac:dyDescent="0.25">
      <c r="C188" s="236"/>
      <c r="D188" s="236"/>
      <c r="E188" s="236"/>
      <c r="F188" s="236"/>
      <c r="G188" s="236"/>
      <c r="H188" s="236"/>
      <c r="I188" s="236"/>
      <c r="J188" s="236"/>
      <c r="K188" s="236"/>
      <c r="L188" s="236"/>
      <c r="M188" s="236"/>
      <c r="N188" s="236"/>
      <c r="O188" s="236"/>
      <c r="P188" s="236"/>
      <c r="Q188" s="236"/>
      <c r="R188" s="236"/>
      <c r="S188" s="236"/>
      <c r="T188" s="236"/>
      <c r="U188" s="236"/>
      <c r="V188" s="236"/>
      <c r="W188" s="236"/>
      <c r="X188" s="236"/>
      <c r="Y188" s="236"/>
      <c r="Z188" s="236"/>
      <c r="AA188" s="236"/>
    </row>
    <row r="189" spans="3:27" ht="14.25" customHeight="1" x14ac:dyDescent="0.25">
      <c r="C189" s="236"/>
      <c r="D189" s="236"/>
      <c r="E189" s="236"/>
      <c r="F189" s="236"/>
      <c r="G189" s="236"/>
      <c r="H189" s="236"/>
      <c r="I189" s="236"/>
      <c r="J189" s="236"/>
      <c r="K189" s="236"/>
      <c r="L189" s="236"/>
      <c r="M189" s="236"/>
      <c r="N189" s="236"/>
      <c r="O189" s="236"/>
      <c r="P189" s="236"/>
      <c r="Q189" s="236"/>
      <c r="R189" s="236"/>
      <c r="S189" s="236"/>
      <c r="T189" s="236"/>
      <c r="U189" s="236"/>
      <c r="V189" s="236"/>
      <c r="W189" s="236"/>
      <c r="X189" s="236"/>
      <c r="Y189" s="236"/>
      <c r="Z189" s="236"/>
      <c r="AA189" s="236"/>
    </row>
    <row r="190" spans="3:27" ht="14.25" customHeight="1" x14ac:dyDescent="0.25">
      <c r="C190" s="236"/>
      <c r="D190" s="236"/>
      <c r="E190" s="236"/>
      <c r="F190" s="236"/>
      <c r="G190" s="236"/>
      <c r="H190" s="236"/>
      <c r="I190" s="236"/>
      <c r="J190" s="236"/>
      <c r="K190" s="236"/>
      <c r="L190" s="236"/>
      <c r="M190" s="236"/>
      <c r="N190" s="236"/>
      <c r="O190" s="236"/>
      <c r="P190" s="236"/>
      <c r="Q190" s="236"/>
      <c r="R190" s="236"/>
      <c r="S190" s="236"/>
      <c r="T190" s="236"/>
      <c r="U190" s="236"/>
      <c r="V190" s="236"/>
      <c r="W190" s="236"/>
      <c r="X190" s="236"/>
      <c r="Y190" s="236"/>
      <c r="Z190" s="236"/>
      <c r="AA190" s="236"/>
    </row>
    <row r="191" spans="3:27" ht="14.25" customHeight="1" x14ac:dyDescent="0.25">
      <c r="C191" s="236"/>
      <c r="D191" s="236"/>
      <c r="E191" s="236"/>
      <c r="F191" s="236"/>
      <c r="G191" s="236"/>
      <c r="H191" s="236"/>
      <c r="I191" s="236"/>
      <c r="J191" s="236"/>
      <c r="K191" s="236"/>
      <c r="L191" s="236"/>
      <c r="M191" s="236"/>
      <c r="N191" s="236"/>
      <c r="O191" s="236"/>
      <c r="P191" s="236"/>
      <c r="Q191" s="236"/>
      <c r="R191" s="236"/>
      <c r="S191" s="236"/>
      <c r="T191" s="236"/>
      <c r="U191" s="236"/>
      <c r="V191" s="236"/>
      <c r="W191" s="236"/>
      <c r="X191" s="236"/>
      <c r="Y191" s="236"/>
      <c r="Z191" s="236"/>
      <c r="AA191" s="236"/>
    </row>
    <row r="192" spans="3:27" ht="14.25" customHeight="1" x14ac:dyDescent="0.25">
      <c r="C192" s="236"/>
      <c r="D192" s="236"/>
      <c r="E192" s="236"/>
      <c r="F192" s="236"/>
      <c r="G192" s="236"/>
      <c r="H192" s="236"/>
      <c r="I192" s="236"/>
      <c r="J192" s="236"/>
      <c r="K192" s="236"/>
      <c r="L192" s="236"/>
      <c r="M192" s="236"/>
      <c r="N192" s="236"/>
      <c r="O192" s="236"/>
      <c r="P192" s="236"/>
      <c r="Q192" s="236"/>
      <c r="R192" s="236"/>
      <c r="S192" s="236"/>
      <c r="T192" s="236"/>
      <c r="U192" s="236"/>
      <c r="V192" s="236"/>
      <c r="W192" s="236"/>
      <c r="X192" s="236"/>
      <c r="Y192" s="236"/>
      <c r="Z192" s="236"/>
      <c r="AA192" s="236"/>
    </row>
    <row r="193" spans="3:27" ht="14.25" customHeight="1" x14ac:dyDescent="0.25">
      <c r="C193" s="236"/>
      <c r="D193" s="236"/>
      <c r="E193" s="236"/>
      <c r="F193" s="236"/>
      <c r="G193" s="236"/>
      <c r="H193" s="236"/>
      <c r="I193" s="236"/>
      <c r="J193" s="236"/>
      <c r="K193" s="236"/>
      <c r="L193" s="236"/>
      <c r="M193" s="236"/>
      <c r="N193" s="236"/>
      <c r="O193" s="236"/>
      <c r="P193" s="236"/>
      <c r="Q193" s="236"/>
      <c r="R193" s="236"/>
      <c r="S193" s="236"/>
      <c r="T193" s="236"/>
      <c r="U193" s="236"/>
      <c r="V193" s="236"/>
      <c r="W193" s="236"/>
      <c r="X193" s="236"/>
      <c r="Y193" s="236"/>
      <c r="Z193" s="236"/>
      <c r="AA193" s="236"/>
    </row>
    <row r="194" spans="3:27" ht="14.25" customHeight="1" x14ac:dyDescent="0.25">
      <c r="C194" s="236"/>
      <c r="D194" s="236"/>
      <c r="E194" s="236"/>
      <c r="F194" s="236"/>
      <c r="G194" s="236"/>
      <c r="H194" s="236"/>
      <c r="I194" s="236"/>
      <c r="J194" s="236"/>
      <c r="K194" s="236"/>
      <c r="L194" s="236"/>
      <c r="M194" s="236"/>
      <c r="N194" s="236"/>
      <c r="O194" s="236"/>
      <c r="P194" s="236"/>
      <c r="Q194" s="236"/>
      <c r="R194" s="236"/>
      <c r="S194" s="236"/>
      <c r="T194" s="236"/>
      <c r="U194" s="236"/>
      <c r="V194" s="236"/>
      <c r="W194" s="236"/>
      <c r="X194" s="236"/>
      <c r="Y194" s="236"/>
      <c r="Z194" s="236"/>
      <c r="AA194" s="236"/>
    </row>
    <row r="195" spans="3:27" ht="14.25" customHeight="1" x14ac:dyDescent="0.25">
      <c r="C195" s="236"/>
      <c r="D195" s="236"/>
      <c r="E195" s="236"/>
      <c r="F195" s="236"/>
      <c r="G195" s="236"/>
      <c r="H195" s="236"/>
      <c r="I195" s="236"/>
      <c r="J195" s="236"/>
      <c r="K195" s="236"/>
      <c r="L195" s="236"/>
      <c r="M195" s="236"/>
      <c r="N195" s="236"/>
      <c r="O195" s="236"/>
      <c r="P195" s="236"/>
      <c r="Q195" s="236"/>
      <c r="R195" s="236"/>
      <c r="S195" s="236"/>
      <c r="T195" s="236"/>
      <c r="U195" s="236"/>
      <c r="V195" s="236"/>
      <c r="W195" s="236"/>
      <c r="X195" s="236"/>
      <c r="Y195" s="236"/>
      <c r="Z195" s="236"/>
      <c r="AA195" s="236"/>
    </row>
    <row r="196" spans="3:27" ht="14.25" customHeight="1" x14ac:dyDescent="0.25">
      <c r="C196" s="236"/>
      <c r="D196" s="236"/>
      <c r="E196" s="236"/>
      <c r="F196" s="236"/>
      <c r="G196" s="236"/>
      <c r="H196" s="236"/>
      <c r="I196" s="236"/>
      <c r="J196" s="236"/>
      <c r="K196" s="236"/>
      <c r="L196" s="236"/>
      <c r="M196" s="236"/>
      <c r="N196" s="236"/>
      <c r="O196" s="236"/>
      <c r="P196" s="236"/>
      <c r="Q196" s="236"/>
      <c r="R196" s="236"/>
      <c r="S196" s="236"/>
      <c r="T196" s="236"/>
      <c r="U196" s="236"/>
      <c r="V196" s="236"/>
      <c r="W196" s="236"/>
      <c r="X196" s="236"/>
      <c r="Y196" s="236"/>
      <c r="Z196" s="236"/>
      <c r="AA196" s="236"/>
    </row>
    <row r="197" spans="3:27" ht="14.25" customHeight="1" x14ac:dyDescent="0.25">
      <c r="C197" s="236"/>
      <c r="D197" s="236"/>
      <c r="E197" s="236"/>
      <c r="F197" s="236"/>
      <c r="G197" s="236"/>
      <c r="H197" s="236"/>
      <c r="I197" s="236"/>
      <c r="J197" s="236"/>
      <c r="K197" s="236"/>
      <c r="L197" s="236"/>
      <c r="M197" s="236"/>
      <c r="N197" s="236"/>
      <c r="O197" s="236"/>
      <c r="P197" s="236"/>
      <c r="Q197" s="236"/>
      <c r="R197" s="236"/>
      <c r="S197" s="236"/>
      <c r="T197" s="236"/>
      <c r="U197" s="236"/>
      <c r="V197" s="236"/>
      <c r="W197" s="236"/>
      <c r="X197" s="236"/>
      <c r="Y197" s="236"/>
      <c r="Z197" s="236"/>
      <c r="AA197" s="236"/>
    </row>
    <row r="198" spans="3:27" ht="14.25" customHeight="1" x14ac:dyDescent="0.25">
      <c r="C198" s="236"/>
      <c r="D198" s="236"/>
      <c r="E198" s="236"/>
      <c r="F198" s="236"/>
      <c r="G198" s="236"/>
      <c r="H198" s="236"/>
      <c r="I198" s="236"/>
      <c r="J198" s="236"/>
      <c r="K198" s="236"/>
      <c r="L198" s="236"/>
      <c r="M198" s="236"/>
      <c r="N198" s="236"/>
      <c r="O198" s="236"/>
      <c r="P198" s="236"/>
      <c r="Q198" s="236"/>
      <c r="R198" s="236"/>
      <c r="S198" s="236"/>
      <c r="T198" s="236"/>
      <c r="U198" s="236"/>
      <c r="V198" s="236"/>
      <c r="W198" s="236"/>
      <c r="X198" s="236"/>
      <c r="Y198" s="236"/>
      <c r="Z198" s="236"/>
      <c r="AA198" s="236"/>
    </row>
    <row r="199" spans="3:27" ht="14.25" customHeight="1" x14ac:dyDescent="0.25">
      <c r="C199" s="236"/>
      <c r="D199" s="236"/>
      <c r="E199" s="236"/>
      <c r="F199" s="236"/>
      <c r="G199" s="236"/>
      <c r="H199" s="236"/>
      <c r="I199" s="236"/>
      <c r="J199" s="236"/>
      <c r="K199" s="236"/>
      <c r="L199" s="236"/>
      <c r="M199" s="236"/>
      <c r="N199" s="236"/>
      <c r="O199" s="236"/>
      <c r="P199" s="236"/>
      <c r="Q199" s="236"/>
      <c r="R199" s="236"/>
      <c r="S199" s="236"/>
      <c r="T199" s="236"/>
      <c r="U199" s="236"/>
      <c r="V199" s="236"/>
      <c r="W199" s="236"/>
      <c r="X199" s="236"/>
      <c r="Y199" s="236"/>
      <c r="Z199" s="236"/>
      <c r="AA199" s="236"/>
    </row>
    <row r="200" spans="3:27" ht="14.25" customHeight="1" x14ac:dyDescent="0.25">
      <c r="C200" s="236"/>
      <c r="D200" s="236"/>
      <c r="E200" s="236"/>
      <c r="F200" s="236"/>
      <c r="G200" s="236"/>
      <c r="H200" s="236"/>
      <c r="I200" s="236"/>
      <c r="J200" s="236"/>
      <c r="K200" s="236"/>
      <c r="L200" s="236"/>
      <c r="M200" s="236"/>
      <c r="N200" s="236"/>
      <c r="O200" s="236"/>
      <c r="P200" s="236"/>
      <c r="Q200" s="236"/>
      <c r="R200" s="236"/>
      <c r="S200" s="236"/>
      <c r="T200" s="236"/>
      <c r="U200" s="236"/>
      <c r="V200" s="236"/>
      <c r="W200" s="236"/>
      <c r="X200" s="236"/>
      <c r="Y200" s="236"/>
      <c r="Z200" s="236"/>
      <c r="AA200" s="236"/>
    </row>
    <row r="201" spans="3:27" ht="14.25" customHeight="1" x14ac:dyDescent="0.25">
      <c r="C201" s="236"/>
      <c r="D201" s="236"/>
      <c r="E201" s="236"/>
      <c r="F201" s="236"/>
      <c r="G201" s="236"/>
      <c r="H201" s="236"/>
      <c r="I201" s="236"/>
      <c r="J201" s="236"/>
      <c r="K201" s="236"/>
      <c r="L201" s="236"/>
      <c r="M201" s="236"/>
      <c r="N201" s="236"/>
      <c r="O201" s="236"/>
      <c r="P201" s="236"/>
      <c r="Q201" s="236"/>
      <c r="R201" s="236"/>
      <c r="S201" s="236"/>
      <c r="T201" s="236"/>
      <c r="U201" s="236"/>
      <c r="V201" s="236"/>
      <c r="W201" s="236"/>
      <c r="X201" s="236"/>
      <c r="Y201" s="236"/>
      <c r="Z201" s="236"/>
      <c r="AA201" s="236"/>
    </row>
    <row r="202" spans="3:27" ht="14.25" customHeight="1" x14ac:dyDescent="0.25">
      <c r="C202" s="236"/>
      <c r="D202" s="236"/>
      <c r="E202" s="236"/>
      <c r="F202" s="236"/>
      <c r="G202" s="236"/>
      <c r="H202" s="236"/>
      <c r="I202" s="236"/>
      <c r="J202" s="236"/>
      <c r="K202" s="236"/>
      <c r="L202" s="236"/>
      <c r="M202" s="236"/>
      <c r="N202" s="236"/>
      <c r="O202" s="236"/>
      <c r="P202" s="236"/>
      <c r="Q202" s="236"/>
      <c r="R202" s="236"/>
      <c r="S202" s="236"/>
      <c r="T202" s="236"/>
      <c r="U202" s="236"/>
      <c r="V202" s="236"/>
      <c r="W202" s="236"/>
      <c r="X202" s="236"/>
      <c r="Y202" s="236"/>
      <c r="Z202" s="236"/>
      <c r="AA202" s="236"/>
    </row>
    <row r="203" spans="3:27" ht="14.25" customHeight="1" x14ac:dyDescent="0.25">
      <c r="C203" s="236"/>
      <c r="D203" s="236"/>
      <c r="E203" s="236"/>
      <c r="F203" s="236"/>
      <c r="G203" s="236"/>
      <c r="H203" s="236"/>
      <c r="I203" s="236"/>
      <c r="J203" s="236"/>
      <c r="K203" s="236"/>
      <c r="L203" s="236"/>
      <c r="M203" s="236"/>
      <c r="N203" s="236"/>
      <c r="O203" s="236"/>
      <c r="P203" s="236"/>
      <c r="Q203" s="236"/>
      <c r="R203" s="236"/>
      <c r="S203" s="236"/>
      <c r="T203" s="236"/>
      <c r="U203" s="236"/>
      <c r="V203" s="236"/>
      <c r="W203" s="236"/>
      <c r="X203" s="236"/>
      <c r="Y203" s="236"/>
      <c r="Z203" s="236"/>
      <c r="AA203" s="236"/>
    </row>
    <row r="204" spans="3:27" ht="14.25" customHeight="1" x14ac:dyDescent="0.25">
      <c r="C204" s="236"/>
      <c r="D204" s="236"/>
      <c r="E204" s="236"/>
      <c r="F204" s="236"/>
      <c r="G204" s="236"/>
      <c r="H204" s="236"/>
      <c r="I204" s="236"/>
      <c r="J204" s="236"/>
      <c r="K204" s="236"/>
      <c r="L204" s="236"/>
      <c r="M204" s="236"/>
      <c r="N204" s="236"/>
      <c r="O204" s="236"/>
      <c r="P204" s="236"/>
      <c r="Q204" s="236"/>
      <c r="R204" s="236"/>
      <c r="S204" s="236"/>
      <c r="T204" s="236"/>
      <c r="U204" s="236"/>
      <c r="V204" s="236"/>
      <c r="W204" s="236"/>
      <c r="X204" s="236"/>
      <c r="Y204" s="236"/>
      <c r="Z204" s="236"/>
      <c r="AA204" s="236"/>
    </row>
    <row r="205" spans="3:27" ht="14.25" customHeight="1" x14ac:dyDescent="0.25">
      <c r="C205" s="236"/>
      <c r="D205" s="236"/>
      <c r="E205" s="236"/>
      <c r="F205" s="236"/>
      <c r="G205" s="236"/>
      <c r="H205" s="236"/>
      <c r="I205" s="236"/>
      <c r="J205" s="236"/>
      <c r="K205" s="236"/>
      <c r="L205" s="236"/>
      <c r="M205" s="236"/>
      <c r="N205" s="236"/>
      <c r="O205" s="236"/>
      <c r="P205" s="236"/>
      <c r="Q205" s="236"/>
      <c r="R205" s="236"/>
      <c r="S205" s="236"/>
      <c r="T205" s="236"/>
      <c r="U205" s="236"/>
      <c r="V205" s="236"/>
      <c r="W205" s="236"/>
      <c r="X205" s="236"/>
      <c r="Y205" s="236"/>
      <c r="Z205" s="236"/>
      <c r="AA205" s="236"/>
    </row>
    <row r="206" spans="3:27" ht="14.25" customHeight="1" x14ac:dyDescent="0.25">
      <c r="C206" s="236"/>
      <c r="D206" s="236"/>
      <c r="E206" s="236"/>
      <c r="F206" s="236"/>
      <c r="G206" s="236"/>
      <c r="H206" s="236"/>
      <c r="I206" s="236"/>
      <c r="J206" s="236"/>
      <c r="K206" s="236"/>
      <c r="L206" s="236"/>
      <c r="M206" s="236"/>
      <c r="N206" s="236"/>
      <c r="O206" s="236"/>
      <c r="P206" s="236"/>
      <c r="Q206" s="236"/>
      <c r="R206" s="236"/>
      <c r="S206" s="236"/>
      <c r="T206" s="236"/>
      <c r="U206" s="236"/>
      <c r="V206" s="236"/>
      <c r="W206" s="236"/>
      <c r="X206" s="236"/>
      <c r="Y206" s="236"/>
      <c r="Z206" s="236"/>
      <c r="AA206" s="236"/>
    </row>
    <row r="207" spans="3:27" ht="14.25" customHeight="1" x14ac:dyDescent="0.25">
      <c r="C207" s="236"/>
      <c r="D207" s="236"/>
      <c r="E207" s="236"/>
      <c r="F207" s="236"/>
      <c r="G207" s="236"/>
      <c r="H207" s="236"/>
      <c r="I207" s="236"/>
      <c r="J207" s="236"/>
      <c r="K207" s="236"/>
      <c r="L207" s="236"/>
      <c r="M207" s="236"/>
      <c r="N207" s="236"/>
      <c r="O207" s="236"/>
      <c r="P207" s="236"/>
      <c r="Q207" s="236"/>
      <c r="R207" s="236"/>
      <c r="S207" s="236"/>
      <c r="T207" s="236"/>
      <c r="U207" s="236"/>
      <c r="V207" s="236"/>
      <c r="W207" s="236"/>
      <c r="X207" s="236"/>
      <c r="Y207" s="236"/>
      <c r="Z207" s="236"/>
      <c r="AA207" s="236"/>
    </row>
    <row r="208" spans="3:27" ht="14.25" customHeight="1" x14ac:dyDescent="0.25">
      <c r="C208" s="236"/>
      <c r="D208" s="236"/>
      <c r="E208" s="236"/>
      <c r="F208" s="236"/>
      <c r="G208" s="236"/>
      <c r="H208" s="236"/>
      <c r="I208" s="236"/>
      <c r="J208" s="236"/>
      <c r="K208" s="236"/>
      <c r="L208" s="236"/>
      <c r="M208" s="236"/>
      <c r="N208" s="236"/>
      <c r="O208" s="236"/>
      <c r="P208" s="236"/>
      <c r="Q208" s="236"/>
      <c r="R208" s="236"/>
      <c r="S208" s="236"/>
      <c r="T208" s="236"/>
      <c r="U208" s="236"/>
      <c r="V208" s="236"/>
      <c r="W208" s="236"/>
      <c r="X208" s="236"/>
      <c r="Y208" s="236"/>
      <c r="Z208" s="236"/>
      <c r="AA208" s="236"/>
    </row>
    <row r="209" spans="3:27" ht="14.25" customHeight="1" x14ac:dyDescent="0.25">
      <c r="C209" s="236"/>
      <c r="D209" s="236"/>
      <c r="E209" s="236"/>
      <c r="F209" s="236"/>
      <c r="G209" s="236"/>
      <c r="H209" s="236"/>
      <c r="I209" s="236"/>
      <c r="J209" s="236"/>
      <c r="K209" s="236"/>
      <c r="L209" s="236"/>
      <c r="M209" s="236"/>
      <c r="N209" s="236"/>
      <c r="O209" s="236"/>
      <c r="P209" s="236"/>
      <c r="Q209" s="236"/>
      <c r="R209" s="236"/>
      <c r="S209" s="236"/>
      <c r="T209" s="236"/>
      <c r="U209" s="236"/>
      <c r="V209" s="236"/>
      <c r="W209" s="236"/>
      <c r="X209" s="236"/>
      <c r="Y209" s="236"/>
      <c r="Z209" s="236"/>
      <c r="AA209" s="236"/>
    </row>
    <row r="210" spans="3:27" ht="14.25" customHeight="1" x14ac:dyDescent="0.25">
      <c r="C210" s="236"/>
      <c r="D210" s="236"/>
      <c r="E210" s="236"/>
      <c r="F210" s="236"/>
      <c r="G210" s="236"/>
      <c r="H210" s="236"/>
      <c r="I210" s="236"/>
      <c r="J210" s="236"/>
      <c r="K210" s="236"/>
      <c r="L210" s="236"/>
      <c r="M210" s="236"/>
      <c r="N210" s="236"/>
      <c r="O210" s="236"/>
      <c r="P210" s="236"/>
      <c r="Q210" s="236"/>
      <c r="R210" s="236"/>
      <c r="S210" s="236"/>
      <c r="T210" s="236"/>
      <c r="U210" s="236"/>
      <c r="V210" s="236"/>
      <c r="W210" s="236"/>
      <c r="X210" s="236"/>
      <c r="Y210" s="236"/>
      <c r="Z210" s="236"/>
      <c r="AA210" s="236"/>
    </row>
    <row r="211" spans="3:27" ht="14.25" customHeight="1" x14ac:dyDescent="0.25">
      <c r="C211" s="236"/>
      <c r="D211" s="236"/>
      <c r="E211" s="236"/>
      <c r="F211" s="236"/>
      <c r="G211" s="236"/>
      <c r="H211" s="236"/>
      <c r="I211" s="236"/>
      <c r="J211" s="236"/>
      <c r="K211" s="236"/>
      <c r="L211" s="236"/>
      <c r="M211" s="236"/>
      <c r="N211" s="236"/>
      <c r="O211" s="236"/>
      <c r="P211" s="236"/>
      <c r="Q211" s="236"/>
      <c r="R211" s="236"/>
      <c r="S211" s="236"/>
      <c r="T211" s="236"/>
      <c r="U211" s="236"/>
      <c r="V211" s="236"/>
      <c r="W211" s="236"/>
      <c r="X211" s="236"/>
      <c r="Y211" s="236"/>
      <c r="Z211" s="236"/>
      <c r="AA211" s="236"/>
    </row>
    <row r="212" spans="3:27" ht="14.25" customHeight="1" x14ac:dyDescent="0.25">
      <c r="C212" s="236"/>
      <c r="D212" s="236"/>
      <c r="E212" s="236"/>
      <c r="F212" s="236"/>
      <c r="G212" s="236"/>
      <c r="H212" s="236"/>
      <c r="I212" s="236"/>
      <c r="J212" s="236"/>
      <c r="K212" s="236"/>
      <c r="L212" s="236"/>
      <c r="M212" s="236"/>
      <c r="N212" s="236"/>
      <c r="O212" s="236"/>
      <c r="P212" s="236"/>
      <c r="Q212" s="236"/>
      <c r="R212" s="236"/>
      <c r="S212" s="236"/>
      <c r="T212" s="236"/>
      <c r="U212" s="236"/>
      <c r="V212" s="236"/>
      <c r="W212" s="236"/>
      <c r="X212" s="236"/>
      <c r="Y212" s="236"/>
      <c r="Z212" s="236"/>
      <c r="AA212" s="236"/>
    </row>
    <row r="213" spans="3:27" ht="14.25" customHeight="1" x14ac:dyDescent="0.25">
      <c r="C213" s="236"/>
      <c r="D213" s="236"/>
      <c r="E213" s="236"/>
      <c r="F213" s="236"/>
      <c r="G213" s="236"/>
      <c r="H213" s="236"/>
      <c r="I213" s="236"/>
      <c r="J213" s="236"/>
      <c r="K213" s="236"/>
      <c r="L213" s="236"/>
      <c r="M213" s="236"/>
      <c r="N213" s="236"/>
      <c r="O213" s="236"/>
      <c r="P213" s="236"/>
      <c r="Q213" s="236"/>
      <c r="R213" s="236"/>
      <c r="S213" s="236"/>
      <c r="T213" s="236"/>
      <c r="U213" s="236"/>
      <c r="V213" s="236"/>
      <c r="W213" s="236"/>
      <c r="X213" s="236"/>
      <c r="Y213" s="236"/>
      <c r="Z213" s="236"/>
      <c r="AA213" s="236"/>
    </row>
    <row r="214" spans="3:27" ht="14.25" customHeight="1" x14ac:dyDescent="0.25">
      <c r="C214" s="236"/>
      <c r="D214" s="236"/>
      <c r="E214" s="236"/>
      <c r="F214" s="236"/>
      <c r="G214" s="236"/>
      <c r="H214" s="236"/>
      <c r="I214" s="236"/>
      <c r="J214" s="236"/>
      <c r="K214" s="236"/>
      <c r="L214" s="236"/>
      <c r="M214" s="236"/>
      <c r="N214" s="236"/>
      <c r="O214" s="236"/>
      <c r="P214" s="236"/>
      <c r="Q214" s="236"/>
      <c r="R214" s="236"/>
      <c r="S214" s="236"/>
      <c r="T214" s="236"/>
      <c r="U214" s="236"/>
      <c r="V214" s="236"/>
      <c r="W214" s="236"/>
      <c r="X214" s="236"/>
      <c r="Y214" s="236"/>
      <c r="Z214" s="236"/>
      <c r="AA214" s="236"/>
    </row>
    <row r="215" spans="3:27" ht="14.25" customHeight="1" x14ac:dyDescent="0.25">
      <c r="C215" s="236"/>
      <c r="D215" s="236"/>
      <c r="E215" s="236"/>
      <c r="F215" s="236"/>
      <c r="G215" s="236"/>
      <c r="H215" s="236"/>
      <c r="I215" s="236"/>
      <c r="J215" s="236"/>
      <c r="K215" s="236"/>
      <c r="L215" s="236"/>
      <c r="M215" s="236"/>
      <c r="N215" s="236"/>
      <c r="O215" s="236"/>
      <c r="P215" s="236"/>
      <c r="Q215" s="236"/>
      <c r="R215" s="236"/>
      <c r="S215" s="236"/>
      <c r="T215" s="236"/>
      <c r="U215" s="236"/>
      <c r="V215" s="236"/>
      <c r="W215" s="236"/>
      <c r="X215" s="236"/>
      <c r="Y215" s="236"/>
      <c r="Z215" s="236"/>
      <c r="AA215" s="236"/>
    </row>
    <row r="216" spans="3:27" ht="14.25" customHeight="1" x14ac:dyDescent="0.25">
      <c r="C216" s="236"/>
      <c r="D216" s="236"/>
      <c r="E216" s="236"/>
      <c r="F216" s="236"/>
      <c r="G216" s="236"/>
      <c r="H216" s="236"/>
      <c r="I216" s="236"/>
      <c r="J216" s="236"/>
      <c r="K216" s="236"/>
      <c r="L216" s="236"/>
      <c r="M216" s="236"/>
      <c r="N216" s="236"/>
      <c r="O216" s="236"/>
      <c r="P216" s="236"/>
      <c r="Q216" s="236"/>
      <c r="R216" s="236"/>
      <c r="S216" s="236"/>
      <c r="T216" s="236"/>
      <c r="U216" s="236"/>
      <c r="V216" s="236"/>
      <c r="W216" s="236"/>
      <c r="X216" s="236"/>
      <c r="Y216" s="236"/>
      <c r="Z216" s="236"/>
      <c r="AA216" s="236"/>
    </row>
    <row r="217" spans="3:27" ht="14.25" customHeight="1" x14ac:dyDescent="0.25">
      <c r="C217" s="236"/>
      <c r="D217" s="236"/>
      <c r="E217" s="236"/>
      <c r="F217" s="236"/>
      <c r="G217" s="236"/>
      <c r="H217" s="236"/>
      <c r="I217" s="236"/>
      <c r="J217" s="236"/>
      <c r="K217" s="236"/>
      <c r="L217" s="236"/>
      <c r="M217" s="236"/>
      <c r="N217" s="236"/>
      <c r="O217" s="236"/>
      <c r="P217" s="236"/>
      <c r="Q217" s="236"/>
      <c r="R217" s="236"/>
      <c r="S217" s="236"/>
      <c r="T217" s="236"/>
      <c r="U217" s="236"/>
      <c r="V217" s="236"/>
      <c r="W217" s="236"/>
      <c r="X217" s="236"/>
      <c r="Y217" s="236"/>
      <c r="Z217" s="236"/>
      <c r="AA217" s="236"/>
    </row>
    <row r="218" spans="3:27" ht="14.25" customHeight="1" x14ac:dyDescent="0.25">
      <c r="C218" s="236"/>
      <c r="D218" s="236"/>
      <c r="E218" s="236"/>
      <c r="F218" s="236"/>
      <c r="G218" s="236"/>
      <c r="H218" s="236"/>
      <c r="I218" s="236"/>
      <c r="J218" s="236"/>
      <c r="K218" s="236"/>
      <c r="L218" s="236"/>
      <c r="M218" s="236"/>
      <c r="N218" s="236"/>
      <c r="O218" s="236"/>
      <c r="P218" s="236"/>
      <c r="Q218" s="236"/>
      <c r="R218" s="236"/>
      <c r="S218" s="236"/>
      <c r="T218" s="236"/>
      <c r="U218" s="236"/>
      <c r="V218" s="236"/>
      <c r="W218" s="236"/>
      <c r="X218" s="236"/>
      <c r="Y218" s="236"/>
      <c r="Z218" s="236"/>
      <c r="AA218" s="236"/>
    </row>
    <row r="219" spans="3:27" ht="14.25" customHeight="1" x14ac:dyDescent="0.25">
      <c r="C219" s="236"/>
      <c r="D219" s="236"/>
      <c r="E219" s="236"/>
      <c r="F219" s="236"/>
      <c r="G219" s="236"/>
      <c r="H219" s="236"/>
      <c r="I219" s="236"/>
      <c r="J219" s="236"/>
      <c r="K219" s="236"/>
      <c r="L219" s="236"/>
      <c r="M219" s="236"/>
      <c r="N219" s="236"/>
      <c r="O219" s="236"/>
      <c r="P219" s="236"/>
      <c r="Q219" s="236"/>
      <c r="R219" s="236"/>
      <c r="S219" s="236"/>
      <c r="T219" s="236"/>
      <c r="U219" s="236"/>
      <c r="V219" s="236"/>
      <c r="W219" s="236"/>
      <c r="X219" s="236"/>
      <c r="Y219" s="236"/>
      <c r="Z219" s="236"/>
      <c r="AA219" s="236"/>
    </row>
    <row r="220" spans="3:27" ht="14.25" customHeight="1" x14ac:dyDescent="0.25">
      <c r="C220" s="236"/>
      <c r="D220" s="236"/>
      <c r="E220" s="236"/>
      <c r="F220" s="236"/>
      <c r="G220" s="236"/>
      <c r="H220" s="236"/>
      <c r="I220" s="236"/>
      <c r="J220" s="236"/>
      <c r="K220" s="236"/>
      <c r="L220" s="236"/>
      <c r="M220" s="236"/>
      <c r="N220" s="236"/>
      <c r="O220" s="236"/>
      <c r="P220" s="236"/>
      <c r="Q220" s="236"/>
      <c r="R220" s="236"/>
      <c r="S220" s="236"/>
      <c r="T220" s="236"/>
      <c r="U220" s="236"/>
      <c r="V220" s="236"/>
      <c r="W220" s="236"/>
      <c r="X220" s="236"/>
      <c r="Y220" s="236"/>
      <c r="Z220" s="236"/>
      <c r="AA220" s="236"/>
    </row>
    <row r="221" spans="3:27" ht="14.25" customHeight="1" x14ac:dyDescent="0.25">
      <c r="C221" s="236"/>
      <c r="D221" s="236"/>
      <c r="E221" s="236"/>
      <c r="F221" s="236"/>
      <c r="G221" s="236"/>
      <c r="H221" s="236"/>
      <c r="I221" s="236"/>
      <c r="J221" s="236"/>
      <c r="K221" s="236"/>
      <c r="L221" s="236"/>
      <c r="M221" s="236"/>
      <c r="N221" s="236"/>
      <c r="O221" s="236"/>
      <c r="P221" s="236"/>
      <c r="Q221" s="236"/>
      <c r="R221" s="236"/>
      <c r="S221" s="236"/>
      <c r="T221" s="236"/>
      <c r="U221" s="236"/>
      <c r="V221" s="236"/>
      <c r="W221" s="236"/>
      <c r="X221" s="236"/>
      <c r="Y221" s="236"/>
      <c r="Z221" s="236"/>
      <c r="AA221" s="236"/>
    </row>
    <row r="222" spans="3:27" ht="14.25" customHeight="1" x14ac:dyDescent="0.25"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6"/>
      <c r="O222" s="236"/>
      <c r="P222" s="236"/>
      <c r="Q222" s="236"/>
      <c r="R222" s="236"/>
      <c r="S222" s="236"/>
      <c r="T222" s="236"/>
      <c r="U222" s="236"/>
      <c r="V222" s="236"/>
      <c r="W222" s="236"/>
      <c r="X222" s="236"/>
      <c r="Y222" s="236"/>
      <c r="Z222" s="236"/>
      <c r="AA222" s="236"/>
    </row>
    <row r="223" spans="3:27" ht="14.25" customHeight="1" x14ac:dyDescent="0.25">
      <c r="C223" s="236"/>
      <c r="D223" s="236"/>
      <c r="E223" s="236"/>
      <c r="F223" s="236"/>
      <c r="G223" s="236"/>
      <c r="H223" s="236"/>
      <c r="I223" s="236"/>
      <c r="J223" s="236"/>
      <c r="K223" s="236"/>
      <c r="L223" s="236"/>
      <c r="M223" s="236"/>
      <c r="N223" s="236"/>
      <c r="O223" s="236"/>
      <c r="P223" s="236"/>
      <c r="Q223" s="236"/>
      <c r="R223" s="236"/>
      <c r="S223" s="236"/>
      <c r="T223" s="236"/>
      <c r="U223" s="236"/>
      <c r="V223" s="236"/>
      <c r="W223" s="236"/>
      <c r="X223" s="236"/>
      <c r="Y223" s="236"/>
      <c r="Z223" s="236"/>
      <c r="AA223" s="236"/>
    </row>
    <row r="224" spans="3:27" ht="14.25" customHeight="1" x14ac:dyDescent="0.25">
      <c r="C224" s="236"/>
      <c r="D224" s="236"/>
      <c r="E224" s="236"/>
      <c r="F224" s="236"/>
      <c r="G224" s="236"/>
      <c r="H224" s="236"/>
      <c r="I224" s="236"/>
      <c r="J224" s="236"/>
      <c r="K224" s="236"/>
      <c r="L224" s="236"/>
      <c r="M224" s="236"/>
      <c r="N224" s="236"/>
      <c r="O224" s="236"/>
      <c r="P224" s="236"/>
      <c r="Q224" s="236"/>
      <c r="R224" s="236"/>
      <c r="S224" s="236"/>
      <c r="T224" s="236"/>
      <c r="U224" s="236"/>
      <c r="V224" s="236"/>
      <c r="W224" s="236"/>
      <c r="X224" s="236"/>
      <c r="Y224" s="236"/>
      <c r="Z224" s="236"/>
      <c r="AA224" s="236"/>
    </row>
    <row r="225" spans="3:27" ht="14.25" customHeight="1" x14ac:dyDescent="0.25">
      <c r="C225" s="236"/>
      <c r="D225" s="236"/>
      <c r="E225" s="236"/>
      <c r="F225" s="236"/>
      <c r="G225" s="236"/>
      <c r="H225" s="236"/>
      <c r="I225" s="236"/>
      <c r="J225" s="236"/>
      <c r="K225" s="236"/>
      <c r="L225" s="236"/>
      <c r="M225" s="236"/>
      <c r="N225" s="236"/>
      <c r="O225" s="236"/>
      <c r="P225" s="236"/>
      <c r="Q225" s="236"/>
      <c r="R225" s="236"/>
      <c r="S225" s="236"/>
      <c r="T225" s="236"/>
      <c r="U225" s="236"/>
      <c r="V225" s="236"/>
      <c r="W225" s="236"/>
      <c r="X225" s="236"/>
      <c r="Y225" s="236"/>
      <c r="Z225" s="236"/>
      <c r="AA225" s="236"/>
    </row>
    <row r="226" spans="3:27" ht="14.25" customHeight="1" x14ac:dyDescent="0.25">
      <c r="C226" s="236"/>
      <c r="D226" s="236"/>
      <c r="E226" s="236"/>
      <c r="F226" s="236"/>
      <c r="G226" s="236"/>
      <c r="H226" s="236"/>
      <c r="I226" s="236"/>
      <c r="J226" s="236"/>
      <c r="K226" s="236"/>
      <c r="L226" s="236"/>
      <c r="M226" s="236"/>
      <c r="N226" s="236"/>
      <c r="O226" s="236"/>
      <c r="P226" s="236"/>
      <c r="Q226" s="236"/>
      <c r="R226" s="236"/>
      <c r="S226" s="236"/>
      <c r="T226" s="236"/>
      <c r="U226" s="236"/>
      <c r="V226" s="236"/>
      <c r="W226" s="236"/>
      <c r="X226" s="236"/>
      <c r="Y226" s="236"/>
      <c r="Z226" s="236"/>
      <c r="AA226" s="236"/>
    </row>
    <row r="227" spans="3:27" ht="14.25" customHeight="1" x14ac:dyDescent="0.25">
      <c r="C227" s="236"/>
      <c r="D227" s="236"/>
      <c r="E227" s="236"/>
      <c r="F227" s="236"/>
      <c r="G227" s="236"/>
      <c r="H227" s="236"/>
      <c r="I227" s="236"/>
      <c r="J227" s="236"/>
      <c r="K227" s="236"/>
      <c r="L227" s="236"/>
      <c r="M227" s="236"/>
      <c r="N227" s="236"/>
      <c r="O227" s="236"/>
      <c r="P227" s="236"/>
      <c r="Q227" s="236"/>
      <c r="R227" s="236"/>
      <c r="S227" s="236"/>
      <c r="T227" s="236"/>
      <c r="U227" s="236"/>
      <c r="V227" s="236"/>
      <c r="W227" s="236"/>
      <c r="X227" s="236"/>
      <c r="Y227" s="236"/>
      <c r="Z227" s="236"/>
      <c r="AA227" s="236"/>
    </row>
    <row r="228" spans="3:27" ht="14.25" customHeight="1" x14ac:dyDescent="0.25">
      <c r="C228" s="236"/>
      <c r="D228" s="236"/>
      <c r="E228" s="236"/>
      <c r="F228" s="236"/>
      <c r="G228" s="236"/>
      <c r="H228" s="236"/>
      <c r="I228" s="236"/>
      <c r="J228" s="236"/>
      <c r="K228" s="236"/>
      <c r="L228" s="236"/>
      <c r="M228" s="236"/>
      <c r="N228" s="236"/>
      <c r="O228" s="236"/>
      <c r="P228" s="236"/>
      <c r="Q228" s="236"/>
      <c r="R228" s="236"/>
      <c r="S228" s="236"/>
      <c r="T228" s="236"/>
      <c r="U228" s="236"/>
      <c r="V228" s="236"/>
      <c r="W228" s="236"/>
      <c r="X228" s="236"/>
      <c r="Y228" s="236"/>
      <c r="Z228" s="236"/>
      <c r="AA228" s="236"/>
    </row>
    <row r="229" spans="3:27" ht="14.25" customHeight="1" x14ac:dyDescent="0.25">
      <c r="C229" s="236"/>
      <c r="D229" s="236"/>
      <c r="E229" s="236"/>
      <c r="F229" s="236"/>
      <c r="G229" s="236"/>
      <c r="H229" s="236"/>
      <c r="I229" s="236"/>
      <c r="J229" s="236"/>
      <c r="K229" s="236"/>
      <c r="L229" s="236"/>
      <c r="M229" s="236"/>
      <c r="N229" s="236"/>
      <c r="O229" s="236"/>
      <c r="P229" s="236"/>
      <c r="Q229" s="236"/>
      <c r="R229" s="236"/>
      <c r="S229" s="236"/>
      <c r="T229" s="236"/>
      <c r="U229" s="236"/>
      <c r="V229" s="236"/>
      <c r="W229" s="236"/>
      <c r="X229" s="236"/>
      <c r="Y229" s="236"/>
      <c r="Z229" s="236"/>
      <c r="AA229" s="236"/>
    </row>
    <row r="230" spans="3:27" ht="14.25" customHeight="1" x14ac:dyDescent="0.25">
      <c r="C230" s="236"/>
      <c r="D230" s="236"/>
      <c r="E230" s="236"/>
      <c r="F230" s="236"/>
      <c r="G230" s="236"/>
      <c r="H230" s="236"/>
      <c r="I230" s="236"/>
      <c r="J230" s="236"/>
      <c r="K230" s="236"/>
      <c r="L230" s="236"/>
      <c r="M230" s="236"/>
      <c r="N230" s="236"/>
      <c r="O230" s="236"/>
      <c r="P230" s="236"/>
      <c r="Q230" s="236"/>
      <c r="R230" s="236"/>
      <c r="S230" s="236"/>
      <c r="T230" s="236"/>
      <c r="U230" s="236"/>
      <c r="V230" s="236"/>
      <c r="W230" s="236"/>
      <c r="X230" s="236"/>
      <c r="Y230" s="236"/>
      <c r="Z230" s="236"/>
      <c r="AA230" s="236"/>
    </row>
    <row r="231" spans="3:27" ht="14.25" customHeight="1" x14ac:dyDescent="0.25">
      <c r="C231" s="236"/>
      <c r="D231" s="236"/>
      <c r="E231" s="236"/>
      <c r="F231" s="236"/>
      <c r="G231" s="236"/>
      <c r="H231" s="236"/>
      <c r="I231" s="236"/>
      <c r="J231" s="236"/>
      <c r="K231" s="236"/>
      <c r="L231" s="236"/>
      <c r="M231" s="236"/>
      <c r="N231" s="236"/>
      <c r="O231" s="236"/>
      <c r="P231" s="236"/>
      <c r="Q231" s="236"/>
      <c r="R231" s="236"/>
      <c r="S231" s="236"/>
      <c r="T231" s="236"/>
      <c r="U231" s="236"/>
      <c r="V231" s="236"/>
      <c r="W231" s="236"/>
      <c r="X231" s="236"/>
      <c r="Y231" s="236"/>
      <c r="Z231" s="236"/>
      <c r="AA231" s="236"/>
    </row>
    <row r="232" spans="3:27" ht="14.25" customHeight="1" x14ac:dyDescent="0.25">
      <c r="C232" s="236"/>
      <c r="D232" s="236"/>
      <c r="E232" s="236"/>
      <c r="F232" s="236"/>
      <c r="G232" s="236"/>
      <c r="H232" s="236"/>
      <c r="I232" s="236"/>
      <c r="J232" s="236"/>
      <c r="K232" s="236"/>
      <c r="L232" s="236"/>
      <c r="M232" s="236"/>
      <c r="N232" s="236"/>
      <c r="O232" s="236"/>
      <c r="P232" s="236"/>
      <c r="Q232" s="236"/>
      <c r="R232" s="236"/>
      <c r="S232" s="236"/>
      <c r="T232" s="236"/>
      <c r="U232" s="236"/>
      <c r="V232" s="236"/>
      <c r="W232" s="236"/>
      <c r="X232" s="236"/>
      <c r="Y232" s="236"/>
      <c r="Z232" s="236"/>
      <c r="AA232" s="236"/>
    </row>
    <row r="233" spans="3:27" ht="14.25" customHeight="1" x14ac:dyDescent="0.25">
      <c r="C233" s="236"/>
      <c r="D233" s="236"/>
      <c r="E233" s="236"/>
      <c r="F233" s="236"/>
      <c r="G233" s="236"/>
      <c r="H233" s="236"/>
      <c r="I233" s="236"/>
      <c r="J233" s="236"/>
      <c r="K233" s="236"/>
      <c r="L233" s="236"/>
      <c r="M233" s="236"/>
      <c r="N233" s="236"/>
      <c r="O233" s="236"/>
      <c r="P233" s="236"/>
      <c r="Q233" s="236"/>
      <c r="R233" s="236"/>
      <c r="S233" s="236"/>
      <c r="T233" s="236"/>
      <c r="U233" s="236"/>
      <c r="V233" s="236"/>
      <c r="W233" s="236"/>
      <c r="X233" s="236"/>
      <c r="Y233" s="236"/>
      <c r="Z233" s="236"/>
      <c r="AA233" s="236"/>
    </row>
    <row r="234" spans="3:27" ht="14.25" customHeight="1" x14ac:dyDescent="0.25">
      <c r="C234" s="236"/>
      <c r="D234" s="236"/>
      <c r="E234" s="236"/>
      <c r="F234" s="236"/>
      <c r="G234" s="236"/>
      <c r="H234" s="236"/>
      <c r="I234" s="236"/>
      <c r="J234" s="236"/>
      <c r="K234" s="236"/>
      <c r="L234" s="236"/>
      <c r="M234" s="236"/>
      <c r="N234" s="236"/>
      <c r="O234" s="236"/>
      <c r="P234" s="236"/>
      <c r="Q234" s="236"/>
      <c r="R234" s="236"/>
      <c r="S234" s="236"/>
      <c r="T234" s="236"/>
      <c r="U234" s="236"/>
      <c r="V234" s="236"/>
      <c r="W234" s="236"/>
      <c r="X234" s="236"/>
      <c r="Y234" s="236"/>
      <c r="Z234" s="236"/>
      <c r="AA234" s="236"/>
    </row>
    <row r="235" spans="3:27" ht="14.25" customHeight="1" x14ac:dyDescent="0.25">
      <c r="C235" s="236"/>
      <c r="D235" s="236"/>
      <c r="E235" s="236"/>
      <c r="F235" s="236"/>
      <c r="G235" s="236"/>
      <c r="H235" s="236"/>
      <c r="I235" s="236"/>
      <c r="J235" s="236"/>
      <c r="K235" s="236"/>
      <c r="L235" s="236"/>
      <c r="M235" s="236"/>
      <c r="N235" s="236"/>
      <c r="O235" s="236"/>
      <c r="P235" s="236"/>
      <c r="Q235" s="236"/>
      <c r="R235" s="236"/>
      <c r="S235" s="236"/>
      <c r="T235" s="236"/>
      <c r="U235" s="236"/>
      <c r="V235" s="236"/>
      <c r="W235" s="236"/>
      <c r="X235" s="236"/>
      <c r="Y235" s="236"/>
      <c r="Z235" s="236"/>
      <c r="AA235" s="236"/>
    </row>
    <row r="236" spans="3:27" ht="14.25" customHeight="1" x14ac:dyDescent="0.25">
      <c r="C236" s="236"/>
      <c r="D236" s="236"/>
      <c r="E236" s="236"/>
      <c r="F236" s="236"/>
      <c r="G236" s="236"/>
      <c r="H236" s="236"/>
      <c r="I236" s="236"/>
      <c r="J236" s="236"/>
      <c r="K236" s="236"/>
      <c r="L236" s="236"/>
      <c r="M236" s="236"/>
      <c r="N236" s="236"/>
      <c r="O236" s="236"/>
      <c r="P236" s="236"/>
      <c r="Q236" s="236"/>
      <c r="R236" s="236"/>
      <c r="S236" s="236"/>
      <c r="T236" s="236"/>
      <c r="U236" s="236"/>
      <c r="V236" s="236"/>
      <c r="W236" s="236"/>
      <c r="X236" s="236"/>
      <c r="Y236" s="236"/>
      <c r="Z236" s="236"/>
      <c r="AA236" s="236"/>
    </row>
    <row r="237" spans="3:27" ht="14.25" customHeight="1" x14ac:dyDescent="0.25">
      <c r="C237" s="236"/>
      <c r="D237" s="236"/>
      <c r="E237" s="236"/>
      <c r="F237" s="236"/>
      <c r="G237" s="236"/>
      <c r="H237" s="236"/>
      <c r="I237" s="236"/>
      <c r="J237" s="236"/>
      <c r="K237" s="236"/>
      <c r="L237" s="236"/>
      <c r="M237" s="236"/>
      <c r="N237" s="236"/>
      <c r="O237" s="236"/>
      <c r="P237" s="236"/>
      <c r="Q237" s="236"/>
      <c r="R237" s="236"/>
      <c r="S237" s="236"/>
      <c r="T237" s="236"/>
      <c r="U237" s="236"/>
      <c r="V237" s="236"/>
      <c r="W237" s="236"/>
      <c r="X237" s="236"/>
      <c r="Y237" s="236"/>
      <c r="Z237" s="236"/>
      <c r="AA237" s="236"/>
    </row>
    <row r="238" spans="3:27" ht="14.25" customHeight="1" x14ac:dyDescent="0.25">
      <c r="C238" s="236"/>
      <c r="D238" s="236"/>
      <c r="E238" s="236"/>
      <c r="F238" s="236"/>
      <c r="G238" s="236"/>
      <c r="H238" s="236"/>
      <c r="I238" s="236"/>
      <c r="J238" s="236"/>
      <c r="K238" s="236"/>
      <c r="L238" s="236"/>
      <c r="M238" s="236"/>
      <c r="N238" s="236"/>
      <c r="O238" s="236"/>
      <c r="P238" s="236"/>
      <c r="Q238" s="236"/>
      <c r="R238" s="236"/>
      <c r="S238" s="236"/>
      <c r="T238" s="236"/>
      <c r="U238" s="236"/>
      <c r="V238" s="236"/>
      <c r="W238" s="236"/>
      <c r="X238" s="236"/>
      <c r="Y238" s="236"/>
      <c r="Z238" s="236"/>
      <c r="AA238" s="236"/>
    </row>
    <row r="239" spans="3:27" ht="14.25" customHeight="1" x14ac:dyDescent="0.25">
      <c r="C239" s="236"/>
      <c r="D239" s="236"/>
      <c r="E239" s="236"/>
      <c r="F239" s="236"/>
      <c r="G239" s="236"/>
      <c r="H239" s="236"/>
      <c r="I239" s="236"/>
      <c r="J239" s="236"/>
      <c r="K239" s="236"/>
      <c r="L239" s="236"/>
      <c r="M239" s="236"/>
      <c r="N239" s="236"/>
      <c r="O239" s="236"/>
      <c r="P239" s="236"/>
      <c r="Q239" s="236"/>
      <c r="R239" s="236"/>
      <c r="S239" s="236"/>
      <c r="T239" s="236"/>
      <c r="U239" s="236"/>
      <c r="V239" s="236"/>
      <c r="W239" s="236"/>
      <c r="X239" s="236"/>
      <c r="Y239" s="236"/>
      <c r="Z239" s="236"/>
      <c r="AA239" s="236"/>
    </row>
    <row r="240" spans="3:27" ht="14.25" customHeight="1" x14ac:dyDescent="0.25">
      <c r="C240" s="236"/>
      <c r="D240" s="236"/>
      <c r="E240" s="236"/>
      <c r="F240" s="236"/>
      <c r="G240" s="236"/>
      <c r="H240" s="236"/>
      <c r="I240" s="236"/>
      <c r="J240" s="236"/>
      <c r="K240" s="236"/>
      <c r="L240" s="236"/>
      <c r="M240" s="236"/>
      <c r="N240" s="236"/>
      <c r="O240" s="236"/>
      <c r="P240" s="236"/>
      <c r="Q240" s="236"/>
      <c r="R240" s="236"/>
      <c r="S240" s="236"/>
      <c r="T240" s="236"/>
      <c r="U240" s="236"/>
      <c r="V240" s="236"/>
      <c r="W240" s="236"/>
      <c r="X240" s="236"/>
      <c r="Y240" s="236"/>
      <c r="Z240" s="236"/>
      <c r="AA240" s="236"/>
    </row>
    <row r="241" spans="3:27" ht="14.25" customHeight="1" x14ac:dyDescent="0.25">
      <c r="C241" s="236"/>
      <c r="D241" s="236"/>
      <c r="E241" s="236"/>
      <c r="F241" s="236"/>
      <c r="G241" s="236"/>
      <c r="H241" s="236"/>
      <c r="I241" s="236"/>
      <c r="J241" s="236"/>
      <c r="K241" s="236"/>
      <c r="L241" s="236"/>
      <c r="M241" s="236"/>
      <c r="N241" s="236"/>
      <c r="O241" s="236"/>
      <c r="P241" s="236"/>
      <c r="Q241" s="236"/>
      <c r="R241" s="236"/>
      <c r="S241" s="236"/>
      <c r="T241" s="236"/>
      <c r="U241" s="236"/>
      <c r="V241" s="236"/>
      <c r="W241" s="236"/>
      <c r="X241" s="236"/>
      <c r="Y241" s="236"/>
      <c r="Z241" s="236"/>
      <c r="AA241" s="236"/>
    </row>
    <row r="242" spans="3:27" ht="14.25" customHeight="1" x14ac:dyDescent="0.25">
      <c r="C242" s="236"/>
      <c r="D242" s="236"/>
      <c r="E242" s="236"/>
      <c r="F242" s="236"/>
      <c r="G242" s="236"/>
      <c r="H242" s="236"/>
      <c r="I242" s="236"/>
      <c r="J242" s="236"/>
      <c r="K242" s="236"/>
      <c r="L242" s="236"/>
      <c r="M242" s="236"/>
      <c r="N242" s="236"/>
      <c r="O242" s="236"/>
      <c r="P242" s="236"/>
      <c r="Q242" s="236"/>
      <c r="R242" s="236"/>
      <c r="S242" s="236"/>
      <c r="T242" s="236"/>
      <c r="U242" s="236"/>
      <c r="V242" s="236"/>
      <c r="W242" s="236"/>
      <c r="X242" s="236"/>
      <c r="Y242" s="236"/>
      <c r="Z242" s="236"/>
      <c r="AA242" s="236"/>
    </row>
    <row r="243" spans="3:27" ht="14.25" customHeight="1" x14ac:dyDescent="0.25">
      <c r="C243" s="236"/>
      <c r="D243" s="236"/>
      <c r="E243" s="236"/>
      <c r="F243" s="236"/>
      <c r="G243" s="236"/>
      <c r="H243" s="236"/>
      <c r="I243" s="236"/>
      <c r="J243" s="236"/>
      <c r="K243" s="236"/>
      <c r="L243" s="236"/>
      <c r="M243" s="236"/>
      <c r="N243" s="236"/>
      <c r="O243" s="236"/>
      <c r="P243" s="236"/>
      <c r="Q243" s="236"/>
      <c r="R243" s="236"/>
      <c r="S243" s="236"/>
      <c r="T243" s="236"/>
      <c r="U243" s="236"/>
      <c r="V243" s="236"/>
      <c r="W243" s="236"/>
      <c r="X243" s="236"/>
      <c r="Y243" s="236"/>
      <c r="Z243" s="236"/>
      <c r="AA243" s="236"/>
    </row>
    <row r="244" spans="3:27" ht="14.25" customHeight="1" x14ac:dyDescent="0.25">
      <c r="C244" s="236"/>
      <c r="D244" s="236"/>
      <c r="E244" s="236"/>
      <c r="F244" s="236"/>
      <c r="G244" s="236"/>
      <c r="H244" s="236"/>
      <c r="I244" s="236"/>
      <c r="J244" s="236"/>
      <c r="K244" s="236"/>
      <c r="L244" s="236"/>
      <c r="M244" s="236"/>
      <c r="N244" s="236"/>
      <c r="O244" s="236"/>
      <c r="P244" s="236"/>
      <c r="Q244" s="236"/>
      <c r="R244" s="236"/>
      <c r="S244" s="236"/>
      <c r="T244" s="236"/>
      <c r="U244" s="236"/>
      <c r="V244" s="236"/>
      <c r="W244" s="236"/>
      <c r="X244" s="236"/>
      <c r="Y244" s="236"/>
      <c r="Z244" s="236"/>
      <c r="AA244" s="236"/>
    </row>
    <row r="245" spans="3:27" ht="14.25" customHeight="1" x14ac:dyDescent="0.25">
      <c r="C245" s="236"/>
      <c r="D245" s="236"/>
      <c r="E245" s="236"/>
      <c r="F245" s="236"/>
      <c r="G245" s="236"/>
      <c r="H245" s="236"/>
      <c r="I245" s="236"/>
      <c r="J245" s="236"/>
      <c r="K245" s="236"/>
      <c r="L245" s="236"/>
      <c r="M245" s="236"/>
      <c r="N245" s="236"/>
      <c r="O245" s="236"/>
      <c r="P245" s="236"/>
      <c r="Q245" s="236"/>
      <c r="R245" s="236"/>
      <c r="S245" s="236"/>
      <c r="T245" s="236"/>
      <c r="U245" s="236"/>
      <c r="V245" s="236"/>
      <c r="W245" s="236"/>
      <c r="X245" s="236"/>
      <c r="Y245" s="236"/>
      <c r="Z245" s="236"/>
      <c r="AA245" s="236"/>
    </row>
    <row r="246" spans="3:27" ht="14.25" customHeight="1" x14ac:dyDescent="0.25">
      <c r="C246" s="236"/>
      <c r="D246" s="236"/>
      <c r="E246" s="236"/>
      <c r="F246" s="236"/>
      <c r="G246" s="236"/>
      <c r="H246" s="236"/>
      <c r="I246" s="236"/>
      <c r="J246" s="236"/>
      <c r="K246" s="236"/>
      <c r="L246" s="236"/>
      <c r="M246" s="236"/>
      <c r="N246" s="236"/>
      <c r="O246" s="236"/>
      <c r="P246" s="236"/>
      <c r="Q246" s="236"/>
      <c r="R246" s="236"/>
      <c r="S246" s="236"/>
      <c r="T246" s="236"/>
      <c r="U246" s="236"/>
      <c r="V246" s="236"/>
      <c r="W246" s="236"/>
      <c r="X246" s="236"/>
      <c r="Y246" s="236"/>
      <c r="Z246" s="236"/>
      <c r="AA246" s="236"/>
    </row>
    <row r="247" spans="3:27" ht="14.25" customHeight="1" x14ac:dyDescent="0.25">
      <c r="C247" s="236"/>
      <c r="D247" s="236"/>
      <c r="E247" s="236"/>
      <c r="F247" s="236"/>
      <c r="G247" s="236"/>
      <c r="H247" s="236"/>
      <c r="I247" s="236"/>
      <c r="J247" s="236"/>
      <c r="K247" s="236"/>
      <c r="L247" s="236"/>
      <c r="M247" s="236"/>
      <c r="N247" s="236"/>
      <c r="O247" s="236"/>
      <c r="P247" s="236"/>
      <c r="Q247" s="236"/>
      <c r="R247" s="236"/>
      <c r="S247" s="236"/>
      <c r="T247" s="236"/>
      <c r="U247" s="236"/>
      <c r="V247" s="236"/>
      <c r="W247" s="236"/>
      <c r="X247" s="236"/>
      <c r="Y247" s="236"/>
      <c r="Z247" s="236"/>
      <c r="AA247" s="236"/>
    </row>
    <row r="248" spans="3:27" ht="14.25" customHeight="1" x14ac:dyDescent="0.25">
      <c r="C248" s="236"/>
      <c r="D248" s="236"/>
      <c r="E248" s="236"/>
      <c r="F248" s="236"/>
      <c r="G248" s="236"/>
      <c r="H248" s="236"/>
      <c r="I248" s="236"/>
      <c r="J248" s="236"/>
      <c r="K248" s="236"/>
      <c r="L248" s="236"/>
      <c r="M248" s="236"/>
      <c r="N248" s="236"/>
      <c r="O248" s="236"/>
      <c r="P248" s="236"/>
      <c r="Q248" s="236"/>
      <c r="R248" s="236"/>
      <c r="S248" s="236"/>
      <c r="T248" s="236"/>
      <c r="U248" s="236"/>
      <c r="V248" s="236"/>
      <c r="W248" s="236"/>
      <c r="X248" s="236"/>
      <c r="Y248" s="236"/>
      <c r="Z248" s="236"/>
      <c r="AA248" s="236"/>
    </row>
    <row r="249" spans="3:27" ht="14.25" customHeight="1" x14ac:dyDescent="0.25">
      <c r="C249" s="236"/>
      <c r="D249" s="236"/>
      <c r="E249" s="236"/>
      <c r="F249" s="236"/>
      <c r="G249" s="236"/>
      <c r="H249" s="236"/>
      <c r="I249" s="236"/>
      <c r="J249" s="236"/>
      <c r="K249" s="236"/>
      <c r="L249" s="236"/>
      <c r="M249" s="236"/>
      <c r="N249" s="236"/>
      <c r="O249" s="236"/>
      <c r="P249" s="236"/>
      <c r="Q249" s="236"/>
      <c r="R249" s="236"/>
      <c r="S249" s="236"/>
      <c r="T249" s="236"/>
      <c r="U249" s="236"/>
      <c r="V249" s="236"/>
      <c r="W249" s="236"/>
      <c r="X249" s="236"/>
      <c r="Y249" s="236"/>
      <c r="Z249" s="236"/>
      <c r="AA249" s="236"/>
    </row>
    <row r="250" spans="3:27" ht="14.25" customHeight="1" x14ac:dyDescent="0.25">
      <c r="C250" s="236"/>
      <c r="D250" s="236"/>
      <c r="E250" s="236"/>
      <c r="F250" s="236"/>
      <c r="G250" s="236"/>
      <c r="H250" s="236"/>
      <c r="I250" s="236"/>
      <c r="J250" s="236"/>
      <c r="K250" s="236"/>
      <c r="L250" s="236"/>
      <c r="M250" s="236"/>
      <c r="N250" s="236"/>
      <c r="O250" s="236"/>
      <c r="P250" s="236"/>
      <c r="Q250" s="236"/>
      <c r="R250" s="236"/>
      <c r="S250" s="236"/>
      <c r="T250" s="236"/>
      <c r="U250" s="236"/>
      <c r="V250" s="236"/>
      <c r="W250" s="236"/>
      <c r="X250" s="236"/>
      <c r="Y250" s="236"/>
      <c r="Z250" s="236"/>
      <c r="AA250" s="236"/>
    </row>
    <row r="251" spans="3:27" ht="14.25" customHeight="1" x14ac:dyDescent="0.25">
      <c r="C251" s="236"/>
      <c r="D251" s="236"/>
      <c r="E251" s="236"/>
      <c r="F251" s="236"/>
      <c r="G251" s="236"/>
      <c r="H251" s="236"/>
      <c r="I251" s="236"/>
      <c r="J251" s="236"/>
      <c r="K251" s="236"/>
      <c r="L251" s="236"/>
      <c r="M251" s="236"/>
      <c r="N251" s="236"/>
      <c r="O251" s="236"/>
      <c r="P251" s="236"/>
      <c r="Q251" s="236"/>
      <c r="R251" s="236"/>
      <c r="S251" s="236"/>
      <c r="T251" s="236"/>
      <c r="U251" s="236"/>
      <c r="V251" s="236"/>
      <c r="W251" s="236"/>
      <c r="X251" s="236"/>
      <c r="Y251" s="236"/>
      <c r="Z251" s="236"/>
      <c r="AA251" s="236"/>
    </row>
    <row r="252" spans="3:27" ht="14.25" customHeight="1" x14ac:dyDescent="0.25">
      <c r="C252" s="236"/>
      <c r="D252" s="236"/>
      <c r="E252" s="236"/>
      <c r="F252" s="236"/>
      <c r="G252" s="236"/>
      <c r="H252" s="236"/>
      <c r="I252" s="236"/>
      <c r="J252" s="236"/>
      <c r="K252" s="236"/>
      <c r="L252" s="236"/>
      <c r="M252" s="236"/>
      <c r="N252" s="236"/>
      <c r="O252" s="236"/>
      <c r="P252" s="236"/>
      <c r="Q252" s="236"/>
      <c r="R252" s="236"/>
      <c r="S252" s="236"/>
      <c r="T252" s="236"/>
      <c r="U252" s="236"/>
      <c r="V252" s="236"/>
      <c r="W252" s="236"/>
      <c r="X252" s="236"/>
      <c r="Y252" s="236"/>
      <c r="Z252" s="236"/>
      <c r="AA252" s="236"/>
    </row>
    <row r="253" spans="3:27" ht="14.25" customHeight="1" x14ac:dyDescent="0.25">
      <c r="C253" s="236"/>
      <c r="D253" s="236"/>
      <c r="E253" s="236"/>
      <c r="F253" s="236"/>
      <c r="G253" s="236"/>
      <c r="H253" s="236"/>
      <c r="I253" s="236"/>
      <c r="J253" s="236"/>
      <c r="K253" s="236"/>
      <c r="L253" s="236"/>
      <c r="M253" s="236"/>
      <c r="N253" s="236"/>
      <c r="O253" s="236"/>
      <c r="P253" s="236"/>
      <c r="Q253" s="236"/>
      <c r="R253" s="236"/>
      <c r="S253" s="236"/>
      <c r="T253" s="236"/>
      <c r="U253" s="236"/>
      <c r="V253" s="236"/>
      <c r="W253" s="236"/>
      <c r="X253" s="236"/>
      <c r="Y253" s="236"/>
      <c r="Z253" s="236"/>
      <c r="AA253" s="236"/>
    </row>
    <row r="254" spans="3:27" ht="14.25" customHeight="1" x14ac:dyDescent="0.25">
      <c r="C254" s="236"/>
      <c r="D254" s="236"/>
      <c r="E254" s="236"/>
      <c r="F254" s="236"/>
      <c r="G254" s="236"/>
      <c r="H254" s="236"/>
      <c r="I254" s="236"/>
      <c r="J254" s="236"/>
      <c r="K254" s="236"/>
      <c r="L254" s="236"/>
      <c r="M254" s="236"/>
      <c r="N254" s="236"/>
      <c r="O254" s="236"/>
      <c r="P254" s="236"/>
      <c r="Q254" s="236"/>
      <c r="R254" s="236"/>
      <c r="S254" s="236"/>
      <c r="T254" s="236"/>
      <c r="U254" s="236"/>
      <c r="V254" s="236"/>
      <c r="W254" s="236"/>
      <c r="X254" s="236"/>
      <c r="Y254" s="236"/>
      <c r="Z254" s="236"/>
      <c r="AA254" s="236"/>
    </row>
    <row r="255" spans="3:27" ht="14.25" customHeight="1" x14ac:dyDescent="0.25">
      <c r="C255" s="236"/>
      <c r="D255" s="236"/>
      <c r="E255" s="236"/>
      <c r="F255" s="236"/>
      <c r="G255" s="236"/>
      <c r="H255" s="236"/>
      <c r="I255" s="236"/>
      <c r="J255" s="236"/>
      <c r="K255" s="236"/>
      <c r="L255" s="236"/>
      <c r="M255" s="236"/>
      <c r="N255" s="236"/>
      <c r="O255" s="236"/>
      <c r="P255" s="236"/>
      <c r="Q255" s="236"/>
      <c r="R255" s="236"/>
      <c r="S255" s="236"/>
      <c r="T255" s="236"/>
      <c r="U255" s="236"/>
      <c r="V255" s="236"/>
      <c r="W255" s="236"/>
      <c r="X255" s="236"/>
      <c r="Y255" s="236"/>
      <c r="Z255" s="236"/>
      <c r="AA255" s="236"/>
    </row>
    <row r="256" spans="3:27" ht="14.25" customHeight="1" x14ac:dyDescent="0.25">
      <c r="C256" s="236"/>
      <c r="D256" s="236"/>
      <c r="E256" s="236"/>
      <c r="F256" s="236"/>
      <c r="G256" s="236"/>
      <c r="H256" s="236"/>
      <c r="I256" s="236"/>
      <c r="J256" s="236"/>
      <c r="K256" s="236"/>
      <c r="L256" s="236"/>
      <c r="M256" s="236"/>
      <c r="N256" s="236"/>
      <c r="O256" s="236"/>
      <c r="P256" s="236"/>
      <c r="Q256" s="236"/>
      <c r="R256" s="236"/>
      <c r="S256" s="236"/>
      <c r="T256" s="236"/>
      <c r="U256" s="236"/>
      <c r="V256" s="236"/>
      <c r="W256" s="236"/>
      <c r="X256" s="236"/>
      <c r="Y256" s="236"/>
      <c r="Z256" s="236"/>
      <c r="AA256" s="236"/>
    </row>
    <row r="257" spans="3:27" ht="14.25" customHeight="1" x14ac:dyDescent="0.25">
      <c r="C257" s="236"/>
      <c r="D257" s="236"/>
      <c r="E257" s="236"/>
      <c r="F257" s="236"/>
      <c r="G257" s="236"/>
      <c r="H257" s="236"/>
      <c r="I257" s="236"/>
      <c r="J257" s="236"/>
      <c r="K257" s="236"/>
      <c r="L257" s="236"/>
      <c r="M257" s="236"/>
      <c r="N257" s="236"/>
      <c r="O257" s="236"/>
      <c r="P257" s="236"/>
      <c r="Q257" s="236"/>
      <c r="R257" s="236"/>
      <c r="S257" s="236"/>
      <c r="T257" s="236"/>
      <c r="U257" s="236"/>
      <c r="V257" s="236"/>
      <c r="W257" s="236"/>
      <c r="X257" s="236"/>
      <c r="Y257" s="236"/>
      <c r="Z257" s="236"/>
      <c r="AA257" s="236"/>
    </row>
    <row r="258" spans="3:27" ht="14.25" customHeight="1" x14ac:dyDescent="0.25">
      <c r="C258" s="236"/>
      <c r="D258" s="236"/>
      <c r="E258" s="236"/>
      <c r="F258" s="236"/>
      <c r="G258" s="236"/>
      <c r="H258" s="236"/>
      <c r="I258" s="236"/>
      <c r="J258" s="236"/>
      <c r="K258" s="236"/>
      <c r="L258" s="236"/>
      <c r="M258" s="236"/>
      <c r="N258" s="236"/>
      <c r="O258" s="236"/>
      <c r="P258" s="236"/>
      <c r="Q258" s="236"/>
      <c r="R258" s="236"/>
      <c r="S258" s="236"/>
      <c r="T258" s="236"/>
      <c r="U258" s="236"/>
      <c r="V258" s="236"/>
      <c r="W258" s="236"/>
      <c r="X258" s="236"/>
      <c r="Y258" s="236"/>
      <c r="Z258" s="236"/>
      <c r="AA258" s="236"/>
    </row>
    <row r="259" spans="3:27" ht="14.25" customHeight="1" x14ac:dyDescent="0.25">
      <c r="C259" s="236"/>
      <c r="D259" s="236"/>
      <c r="E259" s="236"/>
      <c r="F259" s="236"/>
      <c r="G259" s="236"/>
      <c r="H259" s="236"/>
      <c r="I259" s="236"/>
      <c r="J259" s="236"/>
      <c r="K259" s="236"/>
      <c r="L259" s="236"/>
      <c r="M259" s="236"/>
      <c r="N259" s="236"/>
      <c r="O259" s="236"/>
      <c r="P259" s="236"/>
      <c r="Q259" s="236"/>
      <c r="R259" s="236"/>
      <c r="S259" s="236"/>
      <c r="T259" s="236"/>
      <c r="U259" s="236"/>
      <c r="V259" s="236"/>
      <c r="W259" s="236"/>
      <c r="X259" s="236"/>
      <c r="Y259" s="236"/>
      <c r="Z259" s="236"/>
      <c r="AA259" s="236"/>
    </row>
    <row r="260" spans="3:27" ht="14.25" customHeight="1" x14ac:dyDescent="0.25">
      <c r="C260" s="236"/>
      <c r="D260" s="236"/>
      <c r="E260" s="236"/>
      <c r="F260" s="236"/>
      <c r="G260" s="236"/>
      <c r="H260" s="236"/>
      <c r="I260" s="236"/>
      <c r="J260" s="236"/>
      <c r="K260" s="236"/>
      <c r="L260" s="236"/>
      <c r="M260" s="236"/>
      <c r="N260" s="236"/>
      <c r="O260" s="236"/>
      <c r="P260" s="236"/>
      <c r="Q260" s="236"/>
      <c r="R260" s="236"/>
      <c r="S260" s="236"/>
      <c r="T260" s="236"/>
      <c r="U260" s="236"/>
      <c r="V260" s="236"/>
      <c r="W260" s="236"/>
      <c r="X260" s="236"/>
      <c r="Y260" s="236"/>
      <c r="Z260" s="236"/>
      <c r="AA260" s="236"/>
    </row>
    <row r="261" spans="3:27" ht="14.25" customHeight="1" x14ac:dyDescent="0.25">
      <c r="C261" s="236"/>
      <c r="D261" s="236"/>
      <c r="E261" s="236"/>
      <c r="F261" s="236"/>
      <c r="G261" s="236"/>
      <c r="H261" s="236"/>
      <c r="I261" s="236"/>
      <c r="J261" s="236"/>
      <c r="K261" s="236"/>
      <c r="L261" s="236"/>
      <c r="M261" s="236"/>
      <c r="N261" s="236"/>
      <c r="O261" s="236"/>
      <c r="P261" s="236"/>
      <c r="Q261" s="236"/>
      <c r="R261" s="236"/>
      <c r="S261" s="236"/>
      <c r="T261" s="236"/>
      <c r="U261" s="236"/>
      <c r="V261" s="236"/>
      <c r="W261" s="236"/>
      <c r="X261" s="236"/>
      <c r="Y261" s="236"/>
      <c r="Z261" s="236"/>
      <c r="AA261" s="236"/>
    </row>
    <row r="262" spans="3:27" ht="14.25" customHeight="1" x14ac:dyDescent="0.25">
      <c r="C262" s="236"/>
      <c r="D262" s="236"/>
      <c r="E262" s="236"/>
      <c r="F262" s="236"/>
      <c r="G262" s="236"/>
      <c r="H262" s="236"/>
      <c r="I262" s="236"/>
      <c r="J262" s="236"/>
      <c r="K262" s="236"/>
      <c r="L262" s="236"/>
      <c r="M262" s="236"/>
      <c r="N262" s="236"/>
      <c r="O262" s="236"/>
      <c r="P262" s="236"/>
      <c r="Q262" s="236"/>
      <c r="R262" s="236"/>
      <c r="S262" s="236"/>
      <c r="T262" s="236"/>
      <c r="U262" s="236"/>
      <c r="V262" s="236"/>
      <c r="W262" s="236"/>
      <c r="X262" s="236"/>
      <c r="Y262" s="236"/>
      <c r="Z262" s="236"/>
      <c r="AA262" s="236"/>
    </row>
    <row r="263" spans="3:27" ht="14.25" customHeight="1" x14ac:dyDescent="0.25">
      <c r="C263" s="236"/>
      <c r="D263" s="236"/>
      <c r="E263" s="236"/>
      <c r="F263" s="236"/>
      <c r="G263" s="236"/>
      <c r="H263" s="236"/>
      <c r="I263" s="236"/>
      <c r="J263" s="236"/>
      <c r="K263" s="236"/>
      <c r="L263" s="236"/>
      <c r="M263" s="236"/>
      <c r="N263" s="236"/>
      <c r="O263" s="236"/>
      <c r="P263" s="236"/>
      <c r="Q263" s="236"/>
      <c r="R263" s="236"/>
      <c r="S263" s="236"/>
      <c r="T263" s="236"/>
      <c r="U263" s="236"/>
      <c r="V263" s="236"/>
      <c r="W263" s="236"/>
      <c r="X263" s="236"/>
      <c r="Y263" s="236"/>
      <c r="Z263" s="236"/>
      <c r="AA263" s="236"/>
    </row>
    <row r="264" spans="3:27" ht="14.25" customHeight="1" x14ac:dyDescent="0.25">
      <c r="C264" s="236"/>
      <c r="D264" s="236"/>
      <c r="E264" s="236"/>
      <c r="F264" s="236"/>
      <c r="G264" s="236"/>
      <c r="H264" s="236"/>
      <c r="I264" s="236"/>
      <c r="J264" s="236"/>
      <c r="K264" s="236"/>
      <c r="L264" s="236"/>
      <c r="M264" s="236"/>
      <c r="N264" s="236"/>
      <c r="O264" s="236"/>
      <c r="P264" s="236"/>
      <c r="Q264" s="236"/>
      <c r="R264" s="236"/>
      <c r="S264" s="236"/>
      <c r="T264" s="236"/>
      <c r="U264" s="236"/>
      <c r="V264" s="236"/>
      <c r="W264" s="236"/>
      <c r="X264" s="236"/>
      <c r="Y264" s="236"/>
      <c r="Z264" s="236"/>
      <c r="AA264" s="236"/>
    </row>
    <row r="265" spans="3:27" ht="14.25" customHeight="1" x14ac:dyDescent="0.25">
      <c r="C265" s="236"/>
      <c r="D265" s="236"/>
      <c r="E265" s="236"/>
      <c r="F265" s="236"/>
      <c r="G265" s="236"/>
      <c r="H265" s="236"/>
      <c r="I265" s="236"/>
      <c r="J265" s="236"/>
      <c r="K265" s="236"/>
      <c r="L265" s="236"/>
      <c r="M265" s="236"/>
      <c r="N265" s="236"/>
      <c r="O265" s="236"/>
      <c r="P265" s="236"/>
      <c r="Q265" s="236"/>
      <c r="R265" s="236"/>
      <c r="S265" s="236"/>
      <c r="T265" s="236"/>
      <c r="U265" s="236"/>
      <c r="V265" s="236"/>
      <c r="W265" s="236"/>
      <c r="X265" s="236"/>
      <c r="Y265" s="236"/>
      <c r="Z265" s="236"/>
      <c r="AA265" s="236"/>
    </row>
    <row r="266" spans="3:27" ht="14.25" customHeight="1" x14ac:dyDescent="0.25">
      <c r="C266" s="236"/>
      <c r="D266" s="236"/>
      <c r="E266" s="236"/>
      <c r="F266" s="236"/>
      <c r="G266" s="236"/>
      <c r="H266" s="236"/>
      <c r="I266" s="236"/>
      <c r="J266" s="236"/>
      <c r="K266" s="236"/>
      <c r="L266" s="236"/>
      <c r="M266" s="236"/>
      <c r="N266" s="236"/>
      <c r="O266" s="236"/>
      <c r="P266" s="236"/>
      <c r="Q266" s="236"/>
      <c r="R266" s="236"/>
      <c r="S266" s="236"/>
      <c r="T266" s="236"/>
      <c r="U266" s="236"/>
      <c r="V266" s="236"/>
      <c r="W266" s="236"/>
      <c r="X266" s="236"/>
      <c r="Y266" s="236"/>
      <c r="Z266" s="236"/>
      <c r="AA266" s="236"/>
    </row>
    <row r="267" spans="3:27" ht="14.25" customHeight="1" x14ac:dyDescent="0.25">
      <c r="C267" s="236"/>
      <c r="D267" s="236"/>
      <c r="E267" s="236"/>
      <c r="F267" s="236"/>
      <c r="G267" s="236"/>
      <c r="H267" s="236"/>
      <c r="I267" s="236"/>
      <c r="J267" s="236"/>
      <c r="K267" s="236"/>
      <c r="L267" s="236"/>
      <c r="M267" s="236"/>
      <c r="N267" s="236"/>
      <c r="O267" s="236"/>
      <c r="P267" s="236"/>
      <c r="Q267" s="236"/>
      <c r="R267" s="236"/>
      <c r="S267" s="236"/>
      <c r="T267" s="236"/>
      <c r="U267" s="236"/>
      <c r="V267" s="236"/>
      <c r="W267" s="236"/>
      <c r="X267" s="236"/>
      <c r="Y267" s="236"/>
      <c r="Z267" s="236"/>
      <c r="AA267" s="236"/>
    </row>
    <row r="268" spans="3:27" ht="14.25" customHeight="1" x14ac:dyDescent="0.25">
      <c r="C268" s="236"/>
      <c r="D268" s="236"/>
      <c r="E268" s="236"/>
      <c r="F268" s="236"/>
      <c r="G268" s="236"/>
      <c r="H268" s="236"/>
      <c r="I268" s="236"/>
      <c r="J268" s="236"/>
      <c r="K268" s="236"/>
      <c r="L268" s="236"/>
      <c r="M268" s="236"/>
      <c r="N268" s="236"/>
      <c r="O268" s="236"/>
      <c r="P268" s="236"/>
      <c r="Q268" s="236"/>
      <c r="R268" s="236"/>
      <c r="S268" s="236"/>
      <c r="T268" s="236"/>
      <c r="U268" s="236"/>
      <c r="V268" s="236"/>
      <c r="W268" s="236"/>
      <c r="X268" s="236"/>
      <c r="Y268" s="236"/>
      <c r="Z268" s="236"/>
      <c r="AA268" s="236"/>
    </row>
    <row r="269" spans="3:27" ht="14.25" customHeight="1" x14ac:dyDescent="0.25">
      <c r="C269" s="236"/>
      <c r="D269" s="236"/>
      <c r="E269" s="236"/>
      <c r="F269" s="236"/>
      <c r="G269" s="236"/>
      <c r="H269" s="236"/>
      <c r="I269" s="236"/>
      <c r="J269" s="236"/>
      <c r="K269" s="236"/>
      <c r="L269" s="236"/>
      <c r="M269" s="236"/>
      <c r="N269" s="236"/>
      <c r="O269" s="236"/>
      <c r="P269" s="236"/>
      <c r="Q269" s="236"/>
      <c r="R269" s="236"/>
      <c r="S269" s="236"/>
      <c r="T269" s="236"/>
      <c r="U269" s="236"/>
      <c r="V269" s="236"/>
      <c r="W269" s="236"/>
      <c r="X269" s="236"/>
      <c r="Y269" s="236"/>
      <c r="Z269" s="236"/>
      <c r="AA269" s="236"/>
    </row>
    <row r="270" spans="3:27" ht="14.25" customHeight="1" x14ac:dyDescent="0.25">
      <c r="C270" s="236"/>
      <c r="D270" s="236"/>
      <c r="E270" s="236"/>
      <c r="F270" s="236"/>
      <c r="G270" s="236"/>
      <c r="H270" s="236"/>
      <c r="I270" s="236"/>
      <c r="J270" s="236"/>
      <c r="K270" s="236"/>
      <c r="L270" s="236"/>
      <c r="M270" s="236"/>
      <c r="N270" s="236"/>
      <c r="O270" s="236"/>
      <c r="P270" s="236"/>
      <c r="Q270" s="236"/>
      <c r="R270" s="236"/>
      <c r="S270" s="236"/>
      <c r="T270" s="236"/>
      <c r="U270" s="236"/>
      <c r="V270" s="236"/>
      <c r="W270" s="236"/>
      <c r="X270" s="236"/>
      <c r="Y270" s="236"/>
      <c r="Z270" s="236"/>
      <c r="AA270" s="236"/>
    </row>
    <row r="271" spans="3:27" ht="14.25" customHeight="1" x14ac:dyDescent="0.25">
      <c r="C271" s="236"/>
      <c r="D271" s="236"/>
      <c r="E271" s="236"/>
      <c r="F271" s="236"/>
      <c r="G271" s="236"/>
      <c r="H271" s="236"/>
      <c r="I271" s="236"/>
      <c r="J271" s="236"/>
      <c r="K271" s="236"/>
      <c r="L271" s="236"/>
      <c r="M271" s="236"/>
      <c r="N271" s="236"/>
      <c r="O271" s="236"/>
      <c r="P271" s="236"/>
      <c r="Q271" s="236"/>
      <c r="R271" s="236"/>
      <c r="S271" s="236"/>
      <c r="T271" s="236"/>
      <c r="U271" s="236"/>
      <c r="V271" s="236"/>
      <c r="W271" s="236"/>
      <c r="X271" s="236"/>
      <c r="Y271" s="236"/>
      <c r="Z271" s="236"/>
      <c r="AA271" s="236"/>
    </row>
    <row r="272" spans="3:27" ht="14.25" customHeight="1" x14ac:dyDescent="0.25">
      <c r="C272" s="236"/>
      <c r="D272" s="236"/>
      <c r="E272" s="236"/>
      <c r="F272" s="236"/>
      <c r="G272" s="236"/>
      <c r="H272" s="236"/>
      <c r="I272" s="236"/>
      <c r="J272" s="236"/>
      <c r="K272" s="236"/>
      <c r="L272" s="236"/>
      <c r="M272" s="236"/>
      <c r="N272" s="236"/>
      <c r="O272" s="236"/>
      <c r="P272" s="236"/>
      <c r="Q272" s="236"/>
      <c r="R272" s="236"/>
      <c r="S272" s="236"/>
      <c r="T272" s="236"/>
      <c r="U272" s="236"/>
      <c r="V272" s="236"/>
      <c r="W272" s="236"/>
      <c r="X272" s="236"/>
      <c r="Y272" s="236"/>
      <c r="Z272" s="236"/>
      <c r="AA272" s="236"/>
    </row>
    <row r="273" spans="3:27" ht="14.25" customHeight="1" x14ac:dyDescent="0.25">
      <c r="C273" s="236"/>
      <c r="D273" s="236"/>
      <c r="E273" s="236"/>
      <c r="F273" s="236"/>
      <c r="G273" s="236"/>
      <c r="H273" s="236"/>
      <c r="I273" s="236"/>
      <c r="J273" s="236"/>
      <c r="K273" s="236"/>
      <c r="L273" s="236"/>
      <c r="M273" s="236"/>
      <c r="N273" s="236"/>
      <c r="O273" s="236"/>
      <c r="P273" s="236"/>
      <c r="Q273" s="236"/>
      <c r="R273" s="236"/>
      <c r="S273" s="236"/>
      <c r="T273" s="236"/>
      <c r="U273" s="236"/>
      <c r="V273" s="236"/>
      <c r="W273" s="236"/>
      <c r="X273" s="236"/>
      <c r="Y273" s="236"/>
      <c r="Z273" s="236"/>
      <c r="AA273" s="236"/>
    </row>
    <row r="274" spans="3:27" ht="14.25" customHeight="1" x14ac:dyDescent="0.25">
      <c r="C274" s="236"/>
      <c r="D274" s="236"/>
      <c r="E274" s="236"/>
      <c r="F274" s="236"/>
      <c r="G274" s="236"/>
      <c r="H274" s="236"/>
      <c r="I274" s="236"/>
      <c r="J274" s="236"/>
      <c r="K274" s="236"/>
      <c r="L274" s="236"/>
      <c r="M274" s="236"/>
      <c r="N274" s="236"/>
      <c r="O274" s="236"/>
      <c r="P274" s="236"/>
      <c r="Q274" s="236"/>
      <c r="R274" s="236"/>
      <c r="S274" s="236"/>
      <c r="T274" s="236"/>
      <c r="U274" s="236"/>
      <c r="V274" s="236"/>
      <c r="W274" s="236"/>
      <c r="X274" s="236"/>
      <c r="Y274" s="236"/>
      <c r="Z274" s="236"/>
      <c r="AA274" s="236"/>
    </row>
    <row r="275" spans="3:27" ht="14.25" customHeight="1" x14ac:dyDescent="0.25">
      <c r="C275" s="236"/>
      <c r="D275" s="236"/>
      <c r="E275" s="236"/>
      <c r="F275" s="236"/>
      <c r="G275" s="236"/>
      <c r="H275" s="236"/>
      <c r="I275" s="236"/>
      <c r="J275" s="236"/>
      <c r="K275" s="236"/>
      <c r="L275" s="236"/>
      <c r="M275" s="236"/>
      <c r="N275" s="236"/>
      <c r="O275" s="236"/>
      <c r="P275" s="236"/>
      <c r="Q275" s="236"/>
      <c r="R275" s="236"/>
      <c r="S275" s="236"/>
      <c r="T275" s="236"/>
      <c r="U275" s="236"/>
      <c r="V275" s="236"/>
      <c r="W275" s="236"/>
      <c r="X275" s="236"/>
      <c r="Y275" s="236"/>
      <c r="Z275" s="236"/>
      <c r="AA275" s="236"/>
    </row>
    <row r="276" spans="3:27" ht="14.25" customHeight="1" x14ac:dyDescent="0.25">
      <c r="C276" s="236"/>
      <c r="D276" s="236"/>
      <c r="E276" s="236"/>
      <c r="F276" s="236"/>
      <c r="G276" s="236"/>
      <c r="H276" s="236"/>
      <c r="I276" s="236"/>
      <c r="J276" s="236"/>
      <c r="K276" s="236"/>
      <c r="L276" s="236"/>
      <c r="M276" s="236"/>
      <c r="N276" s="236"/>
      <c r="O276" s="236"/>
      <c r="P276" s="236"/>
      <c r="Q276" s="236"/>
      <c r="R276" s="236"/>
      <c r="S276" s="236"/>
      <c r="T276" s="236"/>
      <c r="U276" s="236"/>
      <c r="V276" s="236"/>
      <c r="W276" s="236"/>
      <c r="X276" s="236"/>
      <c r="Y276" s="236"/>
      <c r="Z276" s="236"/>
      <c r="AA276" s="236"/>
    </row>
    <row r="277" spans="3:27" ht="14.25" customHeight="1" x14ac:dyDescent="0.25">
      <c r="C277" s="236"/>
      <c r="D277" s="236"/>
      <c r="E277" s="236"/>
      <c r="F277" s="236"/>
      <c r="G277" s="236"/>
      <c r="H277" s="236"/>
      <c r="I277" s="236"/>
      <c r="J277" s="236"/>
      <c r="K277" s="236"/>
      <c r="L277" s="236"/>
      <c r="M277" s="236"/>
      <c r="N277" s="236"/>
      <c r="O277" s="236"/>
      <c r="P277" s="236"/>
      <c r="Q277" s="236"/>
      <c r="R277" s="236"/>
      <c r="S277" s="236"/>
      <c r="T277" s="236"/>
      <c r="U277" s="236"/>
      <c r="V277" s="236"/>
      <c r="W277" s="236"/>
      <c r="X277" s="236"/>
      <c r="Y277" s="236"/>
      <c r="Z277" s="236"/>
      <c r="AA277" s="236"/>
    </row>
    <row r="278" spans="3:27" ht="14.25" customHeight="1" x14ac:dyDescent="0.25">
      <c r="C278" s="236"/>
      <c r="D278" s="236"/>
      <c r="E278" s="236"/>
      <c r="F278" s="236"/>
      <c r="G278" s="236"/>
      <c r="H278" s="236"/>
      <c r="I278" s="236"/>
      <c r="J278" s="236"/>
      <c r="K278" s="236"/>
      <c r="L278" s="236"/>
      <c r="M278" s="236"/>
      <c r="N278" s="236"/>
      <c r="O278" s="236"/>
      <c r="P278" s="236"/>
      <c r="Q278" s="236"/>
      <c r="R278" s="236"/>
      <c r="S278" s="236"/>
      <c r="T278" s="236"/>
      <c r="U278" s="236"/>
      <c r="V278" s="236"/>
      <c r="W278" s="236"/>
      <c r="X278" s="236"/>
      <c r="Y278" s="236"/>
      <c r="Z278" s="236"/>
      <c r="AA278" s="236"/>
    </row>
    <row r="279" spans="3:27" ht="14.25" customHeight="1" x14ac:dyDescent="0.25">
      <c r="C279" s="236"/>
      <c r="D279" s="236"/>
      <c r="E279" s="236"/>
      <c r="F279" s="236"/>
      <c r="G279" s="236"/>
      <c r="H279" s="236"/>
      <c r="I279" s="236"/>
      <c r="J279" s="236"/>
      <c r="K279" s="236"/>
      <c r="L279" s="236"/>
      <c r="M279" s="236"/>
      <c r="N279" s="236"/>
      <c r="O279" s="236"/>
      <c r="P279" s="236"/>
      <c r="Q279" s="236"/>
      <c r="R279" s="236"/>
      <c r="S279" s="236"/>
      <c r="T279" s="236"/>
      <c r="U279" s="236"/>
      <c r="V279" s="236"/>
      <c r="W279" s="236"/>
      <c r="X279" s="236"/>
      <c r="Y279" s="236"/>
      <c r="Z279" s="236"/>
      <c r="AA279" s="236"/>
    </row>
    <row r="280" spans="3:27" ht="14.25" customHeight="1" x14ac:dyDescent="0.25">
      <c r="C280" s="236"/>
      <c r="D280" s="236"/>
      <c r="E280" s="236"/>
      <c r="F280" s="236"/>
      <c r="G280" s="236"/>
      <c r="H280" s="236"/>
      <c r="I280" s="236"/>
      <c r="J280" s="236"/>
      <c r="K280" s="236"/>
      <c r="L280" s="236"/>
      <c r="M280" s="236"/>
      <c r="N280" s="236"/>
      <c r="O280" s="236"/>
      <c r="P280" s="236"/>
      <c r="Q280" s="236"/>
      <c r="R280" s="236"/>
      <c r="S280" s="236"/>
      <c r="T280" s="236"/>
      <c r="U280" s="236"/>
      <c r="V280" s="236"/>
      <c r="W280" s="236"/>
      <c r="X280" s="236"/>
      <c r="Y280" s="236"/>
      <c r="Z280" s="236"/>
      <c r="AA280" s="236"/>
    </row>
    <row r="281" spans="3:27" ht="14.25" customHeight="1" x14ac:dyDescent="0.25">
      <c r="C281" s="236"/>
      <c r="D281" s="236"/>
      <c r="E281" s="236"/>
      <c r="F281" s="236"/>
      <c r="G281" s="236"/>
      <c r="H281" s="236"/>
      <c r="I281" s="236"/>
      <c r="J281" s="236"/>
      <c r="K281" s="236"/>
      <c r="L281" s="236"/>
      <c r="M281" s="236"/>
      <c r="N281" s="236"/>
      <c r="O281" s="236"/>
      <c r="P281" s="236"/>
      <c r="Q281" s="236"/>
      <c r="R281" s="236"/>
      <c r="S281" s="236"/>
      <c r="T281" s="236"/>
      <c r="U281" s="236"/>
      <c r="V281" s="236"/>
      <c r="W281" s="236"/>
      <c r="X281" s="236"/>
      <c r="Y281" s="236"/>
      <c r="Z281" s="236"/>
      <c r="AA281" s="236"/>
    </row>
    <row r="282" spans="3:27" ht="14.25" customHeight="1" x14ac:dyDescent="0.25">
      <c r="C282" s="236"/>
      <c r="D282" s="236"/>
      <c r="E282" s="236"/>
      <c r="F282" s="236"/>
      <c r="G282" s="236"/>
      <c r="H282" s="236"/>
      <c r="I282" s="236"/>
      <c r="J282" s="236"/>
      <c r="K282" s="236"/>
      <c r="L282" s="236"/>
      <c r="M282" s="236"/>
      <c r="N282" s="236"/>
      <c r="O282" s="236"/>
      <c r="P282" s="236"/>
      <c r="Q282" s="236"/>
      <c r="R282" s="236"/>
      <c r="S282" s="236"/>
      <c r="T282" s="236"/>
      <c r="U282" s="236"/>
      <c r="V282" s="236"/>
      <c r="W282" s="236"/>
      <c r="X282" s="236"/>
      <c r="Y282" s="236"/>
      <c r="Z282" s="236"/>
      <c r="AA282" s="236"/>
    </row>
    <row r="283" spans="3:27" ht="14.25" customHeight="1" x14ac:dyDescent="0.25">
      <c r="C283" s="236"/>
      <c r="D283" s="236"/>
      <c r="E283" s="236"/>
      <c r="F283" s="236"/>
      <c r="G283" s="236"/>
      <c r="H283" s="236"/>
      <c r="I283" s="236"/>
      <c r="J283" s="236"/>
      <c r="K283" s="236"/>
      <c r="L283" s="236"/>
      <c r="M283" s="236"/>
      <c r="N283" s="236"/>
      <c r="O283" s="236"/>
      <c r="P283" s="236"/>
      <c r="Q283" s="236"/>
      <c r="R283" s="236"/>
      <c r="S283" s="236"/>
      <c r="T283" s="236"/>
      <c r="U283" s="236"/>
      <c r="V283" s="236"/>
      <c r="W283" s="236"/>
      <c r="X283" s="236"/>
      <c r="Y283" s="236"/>
      <c r="Z283" s="236"/>
      <c r="AA283" s="236"/>
    </row>
    <row r="284" spans="3:27" ht="14.25" customHeight="1" x14ac:dyDescent="0.25">
      <c r="C284" s="236"/>
      <c r="D284" s="236"/>
      <c r="E284" s="236"/>
      <c r="F284" s="236"/>
      <c r="G284" s="236"/>
      <c r="H284" s="236"/>
      <c r="I284" s="236"/>
      <c r="J284" s="236"/>
      <c r="K284" s="236"/>
      <c r="L284" s="236"/>
      <c r="M284" s="236"/>
      <c r="N284" s="236"/>
      <c r="O284" s="236"/>
      <c r="P284" s="236"/>
      <c r="Q284" s="236"/>
      <c r="R284" s="236"/>
      <c r="S284" s="236"/>
      <c r="T284" s="236"/>
      <c r="U284" s="236"/>
      <c r="V284" s="236"/>
      <c r="W284" s="236"/>
      <c r="X284" s="236"/>
      <c r="Y284" s="236"/>
      <c r="Z284" s="236"/>
      <c r="AA284" s="236"/>
    </row>
    <row r="285" spans="3:27" ht="14.25" customHeight="1" x14ac:dyDescent="0.25">
      <c r="C285" s="236"/>
      <c r="D285" s="236"/>
      <c r="E285" s="236"/>
      <c r="F285" s="236"/>
      <c r="G285" s="236"/>
      <c r="H285" s="236"/>
      <c r="I285" s="236"/>
      <c r="J285" s="236"/>
      <c r="K285" s="236"/>
      <c r="L285" s="236"/>
      <c r="M285" s="236"/>
      <c r="N285" s="236"/>
      <c r="O285" s="236"/>
      <c r="P285" s="236"/>
      <c r="Q285" s="236"/>
      <c r="R285" s="236"/>
      <c r="S285" s="236"/>
      <c r="T285" s="236"/>
      <c r="U285" s="236"/>
      <c r="V285" s="236"/>
      <c r="W285" s="236"/>
      <c r="X285" s="236"/>
      <c r="Y285" s="236"/>
      <c r="Z285" s="236"/>
      <c r="AA285" s="236"/>
    </row>
    <row r="286" spans="3:27" ht="14.25" customHeight="1" x14ac:dyDescent="0.25">
      <c r="C286" s="236"/>
      <c r="D286" s="236"/>
      <c r="E286" s="236"/>
      <c r="F286" s="236"/>
      <c r="G286" s="236"/>
      <c r="H286" s="236"/>
      <c r="I286" s="236"/>
      <c r="J286" s="236"/>
      <c r="K286" s="236"/>
      <c r="L286" s="236"/>
      <c r="M286" s="236"/>
      <c r="N286" s="236"/>
      <c r="O286" s="236"/>
      <c r="P286" s="236"/>
      <c r="Q286" s="236"/>
      <c r="R286" s="236"/>
      <c r="S286" s="236"/>
      <c r="T286" s="236"/>
      <c r="U286" s="236"/>
      <c r="V286" s="236"/>
      <c r="W286" s="236"/>
      <c r="X286" s="236"/>
      <c r="Y286" s="236"/>
      <c r="Z286" s="236"/>
      <c r="AA286" s="236"/>
    </row>
    <row r="287" spans="3:27" ht="14.25" customHeight="1" x14ac:dyDescent="0.25">
      <c r="C287" s="236"/>
      <c r="D287" s="236"/>
      <c r="E287" s="236"/>
      <c r="F287" s="236"/>
      <c r="G287" s="236"/>
      <c r="H287" s="236"/>
      <c r="I287" s="236"/>
      <c r="J287" s="236"/>
      <c r="K287" s="236"/>
      <c r="L287" s="236"/>
      <c r="M287" s="236"/>
      <c r="N287" s="236"/>
      <c r="O287" s="236"/>
      <c r="P287" s="236"/>
      <c r="Q287" s="236"/>
      <c r="R287" s="236"/>
      <c r="S287" s="236"/>
      <c r="T287" s="236"/>
      <c r="U287" s="236"/>
      <c r="V287" s="236"/>
      <c r="W287" s="236"/>
      <c r="X287" s="236"/>
      <c r="Y287" s="236"/>
      <c r="Z287" s="236"/>
      <c r="AA287" s="236"/>
    </row>
    <row r="288" spans="3:27" ht="14.25" customHeight="1" x14ac:dyDescent="0.25">
      <c r="C288" s="236"/>
      <c r="D288" s="236"/>
      <c r="E288" s="236"/>
      <c r="F288" s="236"/>
      <c r="G288" s="236"/>
      <c r="H288" s="236"/>
      <c r="I288" s="236"/>
      <c r="J288" s="236"/>
      <c r="K288" s="236"/>
      <c r="L288" s="236"/>
      <c r="M288" s="236"/>
      <c r="N288" s="236"/>
      <c r="O288" s="236"/>
      <c r="P288" s="236"/>
      <c r="Q288" s="236"/>
      <c r="R288" s="236"/>
      <c r="S288" s="236"/>
      <c r="T288" s="236"/>
      <c r="U288" s="236"/>
      <c r="V288" s="236"/>
      <c r="W288" s="236"/>
      <c r="X288" s="236"/>
      <c r="Y288" s="236"/>
      <c r="Z288" s="236"/>
      <c r="AA288" s="236"/>
    </row>
    <row r="289" spans="3:27" ht="14.25" customHeight="1" x14ac:dyDescent="0.25">
      <c r="C289" s="236"/>
      <c r="D289" s="236"/>
      <c r="E289" s="236"/>
      <c r="F289" s="236"/>
      <c r="G289" s="236"/>
      <c r="H289" s="236"/>
      <c r="I289" s="236"/>
      <c r="J289" s="236"/>
      <c r="K289" s="236"/>
      <c r="L289" s="236"/>
      <c r="M289" s="236"/>
      <c r="N289" s="236"/>
      <c r="O289" s="236"/>
      <c r="P289" s="236"/>
      <c r="Q289" s="236"/>
      <c r="R289" s="236"/>
      <c r="S289" s="236"/>
      <c r="T289" s="236"/>
      <c r="U289" s="236"/>
      <c r="V289" s="236"/>
      <c r="W289" s="236"/>
      <c r="X289" s="236"/>
      <c r="Y289" s="236"/>
      <c r="Z289" s="236"/>
      <c r="AA289" s="236"/>
    </row>
    <row r="290" spans="3:27" ht="14.25" customHeight="1" x14ac:dyDescent="0.25">
      <c r="C290" s="236"/>
      <c r="D290" s="236"/>
      <c r="E290" s="236"/>
      <c r="F290" s="236"/>
      <c r="G290" s="236"/>
      <c r="H290" s="236"/>
      <c r="I290" s="236"/>
      <c r="J290" s="236"/>
      <c r="K290" s="236"/>
      <c r="L290" s="236"/>
      <c r="M290" s="236"/>
      <c r="N290" s="236"/>
      <c r="O290" s="236"/>
      <c r="P290" s="236"/>
      <c r="Q290" s="236"/>
      <c r="R290" s="236"/>
      <c r="S290" s="236"/>
      <c r="T290" s="236"/>
      <c r="U290" s="236"/>
      <c r="V290" s="236"/>
      <c r="W290" s="236"/>
      <c r="X290" s="236"/>
      <c r="Y290" s="236"/>
      <c r="Z290" s="236"/>
      <c r="AA290" s="236"/>
    </row>
    <row r="291" spans="3:27" ht="14.25" customHeight="1" x14ac:dyDescent="0.25">
      <c r="C291" s="236"/>
      <c r="D291" s="236"/>
      <c r="E291" s="236"/>
      <c r="F291" s="236"/>
      <c r="G291" s="236"/>
      <c r="H291" s="236"/>
      <c r="I291" s="236"/>
      <c r="J291" s="236"/>
      <c r="K291" s="236"/>
      <c r="L291" s="236"/>
      <c r="M291" s="236"/>
      <c r="N291" s="236"/>
      <c r="O291" s="236"/>
      <c r="P291" s="236"/>
      <c r="Q291" s="236"/>
      <c r="R291" s="236"/>
      <c r="S291" s="236"/>
      <c r="T291" s="236"/>
      <c r="U291" s="236"/>
      <c r="V291" s="236"/>
      <c r="W291" s="236"/>
      <c r="X291" s="236"/>
      <c r="Y291" s="236"/>
      <c r="Z291" s="236"/>
      <c r="AA291" s="236"/>
    </row>
    <row r="292" spans="3:27" ht="14.25" customHeight="1" x14ac:dyDescent="0.25">
      <c r="C292" s="236"/>
      <c r="D292" s="236"/>
      <c r="E292" s="236"/>
      <c r="F292" s="236"/>
      <c r="G292" s="236"/>
      <c r="H292" s="236"/>
      <c r="I292" s="236"/>
      <c r="J292" s="236"/>
      <c r="K292" s="236"/>
      <c r="L292" s="236"/>
      <c r="M292" s="236"/>
      <c r="N292" s="236"/>
      <c r="O292" s="236"/>
      <c r="P292" s="236"/>
      <c r="Q292" s="236"/>
      <c r="R292" s="236"/>
      <c r="S292" s="236"/>
      <c r="T292" s="236"/>
      <c r="U292" s="236"/>
      <c r="V292" s="236"/>
      <c r="W292" s="236"/>
      <c r="X292" s="236"/>
      <c r="Y292" s="236"/>
      <c r="Z292" s="236"/>
      <c r="AA292" s="236"/>
    </row>
    <row r="293" spans="3:27" ht="14.25" customHeight="1" x14ac:dyDescent="0.25">
      <c r="C293" s="236"/>
      <c r="D293" s="236"/>
      <c r="E293" s="236"/>
      <c r="F293" s="236"/>
      <c r="G293" s="236"/>
      <c r="H293" s="236"/>
      <c r="I293" s="236"/>
      <c r="J293" s="236"/>
      <c r="K293" s="236"/>
      <c r="L293" s="236"/>
      <c r="M293" s="236"/>
      <c r="N293" s="236"/>
      <c r="O293" s="236"/>
      <c r="P293" s="236"/>
      <c r="Q293" s="236"/>
      <c r="R293" s="236"/>
      <c r="S293" s="236"/>
      <c r="T293" s="236"/>
      <c r="U293" s="236"/>
      <c r="V293" s="236"/>
      <c r="W293" s="236"/>
      <c r="X293" s="236"/>
      <c r="Y293" s="236"/>
      <c r="Z293" s="236"/>
      <c r="AA293" s="236"/>
    </row>
    <row r="294" spans="3:27" ht="14.25" customHeight="1" x14ac:dyDescent="0.25">
      <c r="C294" s="236"/>
      <c r="D294" s="236"/>
      <c r="E294" s="236"/>
      <c r="F294" s="236"/>
      <c r="G294" s="236"/>
      <c r="H294" s="236"/>
      <c r="I294" s="236"/>
      <c r="J294" s="236"/>
      <c r="K294" s="236"/>
      <c r="L294" s="236"/>
      <c r="M294" s="236"/>
      <c r="N294" s="236"/>
      <c r="O294" s="236"/>
      <c r="P294" s="236"/>
      <c r="Q294" s="236"/>
      <c r="R294" s="236"/>
      <c r="S294" s="236"/>
      <c r="T294" s="236"/>
      <c r="U294" s="236"/>
      <c r="V294" s="236"/>
      <c r="W294" s="236"/>
      <c r="X294" s="236"/>
      <c r="Y294" s="236"/>
      <c r="Z294" s="236"/>
      <c r="AA294" s="236"/>
    </row>
    <row r="295" spans="3:27" ht="14.25" customHeight="1" x14ac:dyDescent="0.25">
      <c r="C295" s="236"/>
      <c r="D295" s="236"/>
      <c r="E295" s="236"/>
      <c r="F295" s="236"/>
      <c r="G295" s="236"/>
      <c r="H295" s="236"/>
      <c r="I295" s="236"/>
      <c r="J295" s="236"/>
      <c r="K295" s="236"/>
      <c r="L295" s="236"/>
      <c r="M295" s="236"/>
      <c r="N295" s="236"/>
      <c r="O295" s="236"/>
      <c r="P295" s="236"/>
      <c r="Q295" s="236"/>
      <c r="R295" s="236"/>
      <c r="S295" s="236"/>
      <c r="T295" s="236"/>
      <c r="U295" s="236"/>
      <c r="V295" s="236"/>
      <c r="W295" s="236"/>
      <c r="X295" s="236"/>
      <c r="Y295" s="236"/>
      <c r="Z295" s="236"/>
      <c r="AA295" s="236"/>
    </row>
    <row r="296" spans="3:27" ht="14.25" customHeight="1" x14ac:dyDescent="0.25">
      <c r="C296" s="236"/>
      <c r="D296" s="236"/>
      <c r="E296" s="236"/>
      <c r="F296" s="236"/>
      <c r="G296" s="236"/>
      <c r="H296" s="236"/>
      <c r="I296" s="236"/>
      <c r="J296" s="236"/>
      <c r="K296" s="236"/>
      <c r="L296" s="236"/>
      <c r="M296" s="236"/>
      <c r="N296" s="236"/>
      <c r="O296" s="236"/>
      <c r="P296" s="236"/>
      <c r="Q296" s="236"/>
      <c r="R296" s="236"/>
      <c r="S296" s="236"/>
      <c r="T296" s="236"/>
      <c r="U296" s="236"/>
      <c r="V296" s="236"/>
      <c r="W296" s="236"/>
      <c r="X296" s="236"/>
      <c r="Y296" s="236"/>
      <c r="Z296" s="236"/>
      <c r="AA296" s="236"/>
    </row>
    <row r="297" spans="3:27" ht="14.25" customHeight="1" x14ac:dyDescent="0.25">
      <c r="C297" s="236"/>
      <c r="D297" s="236"/>
      <c r="E297" s="236"/>
      <c r="F297" s="236"/>
      <c r="G297" s="236"/>
      <c r="H297" s="236"/>
      <c r="I297" s="236"/>
      <c r="J297" s="236"/>
      <c r="K297" s="236"/>
      <c r="L297" s="236"/>
      <c r="M297" s="236"/>
      <c r="N297" s="236"/>
      <c r="O297" s="236"/>
      <c r="P297" s="236"/>
      <c r="Q297" s="236"/>
      <c r="R297" s="236"/>
      <c r="S297" s="236"/>
      <c r="T297" s="236"/>
      <c r="U297" s="236"/>
      <c r="V297" s="236"/>
      <c r="W297" s="236"/>
      <c r="X297" s="236"/>
      <c r="Y297" s="236"/>
      <c r="Z297" s="236"/>
      <c r="AA297" s="236"/>
    </row>
    <row r="298" spans="3:27" ht="14.25" customHeight="1" x14ac:dyDescent="0.25">
      <c r="C298" s="236"/>
      <c r="D298" s="236"/>
      <c r="E298" s="236"/>
      <c r="F298" s="236"/>
      <c r="G298" s="236"/>
      <c r="H298" s="236"/>
      <c r="I298" s="236"/>
      <c r="J298" s="236"/>
      <c r="K298" s="236"/>
      <c r="L298" s="236"/>
      <c r="M298" s="236"/>
      <c r="N298" s="236"/>
      <c r="O298" s="236"/>
      <c r="P298" s="236"/>
      <c r="Q298" s="236"/>
      <c r="R298" s="236"/>
      <c r="S298" s="236"/>
      <c r="T298" s="236"/>
      <c r="U298" s="236"/>
      <c r="V298" s="236"/>
      <c r="W298" s="236"/>
      <c r="X298" s="236"/>
      <c r="Y298" s="236"/>
      <c r="Z298" s="236"/>
      <c r="AA298" s="236"/>
    </row>
    <row r="299" spans="3:27" ht="14.25" customHeight="1" x14ac:dyDescent="0.25">
      <c r="C299" s="236"/>
      <c r="D299" s="236"/>
      <c r="E299" s="236"/>
      <c r="F299" s="236"/>
      <c r="G299" s="236"/>
      <c r="H299" s="236"/>
      <c r="I299" s="236"/>
      <c r="J299" s="236"/>
      <c r="K299" s="236"/>
      <c r="L299" s="236"/>
      <c r="M299" s="236"/>
      <c r="N299" s="236"/>
      <c r="O299" s="236"/>
      <c r="P299" s="236"/>
      <c r="Q299" s="236"/>
      <c r="R299" s="236"/>
      <c r="S299" s="236"/>
      <c r="T299" s="236"/>
      <c r="U299" s="236"/>
      <c r="V299" s="236"/>
      <c r="W299" s="236"/>
      <c r="X299" s="236"/>
      <c r="Y299" s="236"/>
      <c r="Z299" s="236"/>
      <c r="AA299" s="236"/>
    </row>
    <row r="300" spans="3:27" ht="14.25" customHeight="1" x14ac:dyDescent="0.25">
      <c r="C300" s="236"/>
      <c r="D300" s="236"/>
      <c r="E300" s="236"/>
      <c r="F300" s="236"/>
      <c r="G300" s="236"/>
      <c r="H300" s="236"/>
      <c r="I300" s="236"/>
      <c r="J300" s="236"/>
      <c r="K300" s="236"/>
      <c r="L300" s="236"/>
      <c r="M300" s="236"/>
      <c r="N300" s="236"/>
      <c r="O300" s="236"/>
      <c r="P300" s="236"/>
      <c r="Q300" s="236"/>
      <c r="R300" s="236"/>
      <c r="S300" s="236"/>
      <c r="T300" s="236"/>
      <c r="U300" s="236"/>
      <c r="V300" s="236"/>
      <c r="W300" s="236"/>
      <c r="X300" s="236"/>
      <c r="Y300" s="236"/>
      <c r="Z300" s="236"/>
      <c r="AA300" s="236"/>
    </row>
    <row r="301" spans="3:27" ht="14.25" customHeight="1" x14ac:dyDescent="0.25">
      <c r="C301" s="236"/>
      <c r="D301" s="236"/>
      <c r="E301" s="236"/>
      <c r="F301" s="236"/>
      <c r="G301" s="236"/>
      <c r="H301" s="236"/>
      <c r="I301" s="236"/>
      <c r="J301" s="236"/>
      <c r="K301" s="236"/>
      <c r="L301" s="236"/>
      <c r="M301" s="236"/>
      <c r="N301" s="236"/>
      <c r="O301" s="236"/>
      <c r="P301" s="236"/>
      <c r="Q301" s="236"/>
      <c r="R301" s="236"/>
      <c r="S301" s="236"/>
      <c r="T301" s="236"/>
      <c r="U301" s="236"/>
      <c r="V301" s="236"/>
      <c r="W301" s="236"/>
      <c r="X301" s="236"/>
      <c r="Y301" s="236"/>
      <c r="Z301" s="236"/>
      <c r="AA301" s="236"/>
    </row>
    <row r="302" spans="3:27" ht="14.25" customHeight="1" x14ac:dyDescent="0.25">
      <c r="C302" s="236"/>
      <c r="D302" s="236"/>
      <c r="E302" s="236"/>
      <c r="F302" s="236"/>
      <c r="G302" s="236"/>
      <c r="H302" s="236"/>
      <c r="I302" s="236"/>
      <c r="J302" s="236"/>
      <c r="K302" s="236"/>
      <c r="L302" s="236"/>
      <c r="M302" s="236"/>
      <c r="N302" s="236"/>
      <c r="O302" s="236"/>
      <c r="P302" s="236"/>
      <c r="Q302" s="236"/>
      <c r="R302" s="236"/>
      <c r="S302" s="236"/>
      <c r="T302" s="236"/>
      <c r="U302" s="236"/>
      <c r="V302" s="236"/>
      <c r="W302" s="236"/>
      <c r="X302" s="236"/>
      <c r="Y302" s="236"/>
      <c r="Z302" s="236"/>
      <c r="AA302" s="236"/>
    </row>
    <row r="303" spans="3:27" ht="14.25" customHeight="1" x14ac:dyDescent="0.25">
      <c r="C303" s="236"/>
      <c r="D303" s="236"/>
      <c r="E303" s="236"/>
      <c r="F303" s="236"/>
      <c r="G303" s="236"/>
      <c r="H303" s="236"/>
      <c r="I303" s="236"/>
      <c r="J303" s="236"/>
      <c r="K303" s="236"/>
      <c r="L303" s="236"/>
      <c r="M303" s="236"/>
      <c r="N303" s="236"/>
      <c r="O303" s="236"/>
      <c r="P303" s="236"/>
      <c r="Q303" s="236"/>
      <c r="R303" s="236"/>
      <c r="S303" s="236"/>
      <c r="T303" s="236"/>
      <c r="U303" s="236"/>
      <c r="V303" s="236"/>
      <c r="W303" s="236"/>
      <c r="X303" s="236"/>
      <c r="Y303" s="236"/>
      <c r="Z303" s="236"/>
      <c r="AA303" s="236"/>
    </row>
    <row r="304" spans="3:27" ht="14.25" customHeight="1" x14ac:dyDescent="0.25">
      <c r="C304" s="236"/>
      <c r="D304" s="236"/>
      <c r="E304" s="236"/>
      <c r="F304" s="236"/>
      <c r="G304" s="236"/>
      <c r="H304" s="236"/>
      <c r="I304" s="236"/>
      <c r="J304" s="236"/>
      <c r="K304" s="236"/>
      <c r="L304" s="236"/>
      <c r="M304" s="236"/>
      <c r="N304" s="236"/>
      <c r="O304" s="236"/>
      <c r="P304" s="236"/>
      <c r="Q304" s="236"/>
      <c r="R304" s="236"/>
      <c r="S304" s="236"/>
      <c r="T304" s="236"/>
      <c r="U304" s="236"/>
      <c r="V304" s="236"/>
      <c r="W304" s="236"/>
      <c r="X304" s="236"/>
      <c r="Y304" s="236"/>
      <c r="Z304" s="236"/>
      <c r="AA304" s="236"/>
    </row>
    <row r="305" spans="3:27" ht="14.25" customHeight="1" x14ac:dyDescent="0.25">
      <c r="C305" s="236"/>
      <c r="D305" s="236"/>
      <c r="E305" s="236"/>
      <c r="F305" s="236"/>
      <c r="G305" s="236"/>
      <c r="H305" s="236"/>
      <c r="I305" s="236"/>
      <c r="J305" s="236"/>
      <c r="K305" s="236"/>
      <c r="L305" s="236"/>
      <c r="M305" s="236"/>
      <c r="N305" s="236"/>
      <c r="O305" s="236"/>
      <c r="P305" s="236"/>
      <c r="Q305" s="236"/>
      <c r="R305" s="236"/>
      <c r="S305" s="236"/>
      <c r="T305" s="236"/>
      <c r="U305" s="236"/>
      <c r="V305" s="236"/>
      <c r="W305" s="236"/>
      <c r="X305" s="236"/>
      <c r="Y305" s="236"/>
      <c r="Z305" s="236"/>
      <c r="AA305" s="236"/>
    </row>
    <row r="306" spans="3:27" ht="14.25" customHeight="1" x14ac:dyDescent="0.25">
      <c r="C306" s="236"/>
      <c r="D306" s="236"/>
      <c r="E306" s="236"/>
      <c r="F306" s="236"/>
      <c r="G306" s="236"/>
      <c r="H306" s="236"/>
      <c r="I306" s="236"/>
      <c r="J306" s="236"/>
      <c r="K306" s="236"/>
      <c r="L306" s="236"/>
      <c r="M306" s="236"/>
      <c r="N306" s="236"/>
      <c r="O306" s="236"/>
      <c r="P306" s="236"/>
      <c r="Q306" s="236"/>
      <c r="R306" s="236"/>
      <c r="S306" s="236"/>
      <c r="T306" s="236"/>
      <c r="U306" s="236"/>
      <c r="V306" s="236"/>
      <c r="W306" s="236"/>
      <c r="X306" s="236"/>
      <c r="Y306" s="236"/>
      <c r="Z306" s="236"/>
      <c r="AA306" s="236"/>
    </row>
    <row r="307" spans="3:27" ht="14.25" customHeight="1" x14ac:dyDescent="0.25">
      <c r="C307" s="236"/>
      <c r="D307" s="236"/>
      <c r="E307" s="236"/>
      <c r="F307" s="236"/>
      <c r="G307" s="236"/>
      <c r="H307" s="236"/>
      <c r="I307" s="236"/>
      <c r="J307" s="236"/>
      <c r="K307" s="236"/>
      <c r="L307" s="236"/>
      <c r="M307" s="236"/>
      <c r="N307" s="236"/>
      <c r="O307" s="236"/>
      <c r="P307" s="236"/>
      <c r="Q307" s="236"/>
      <c r="R307" s="236"/>
      <c r="S307" s="236"/>
      <c r="T307" s="236"/>
      <c r="U307" s="236"/>
      <c r="V307" s="236"/>
      <c r="W307" s="236"/>
      <c r="X307" s="236"/>
      <c r="Y307" s="236"/>
      <c r="Z307" s="236"/>
      <c r="AA307" s="236"/>
    </row>
    <row r="308" spans="3:27" ht="14.25" customHeight="1" x14ac:dyDescent="0.25">
      <c r="C308" s="236"/>
      <c r="D308" s="236"/>
      <c r="E308" s="236"/>
      <c r="F308" s="236"/>
      <c r="G308" s="236"/>
      <c r="H308" s="236"/>
      <c r="I308" s="236"/>
      <c r="J308" s="236"/>
      <c r="K308" s="236"/>
      <c r="L308" s="236"/>
      <c r="M308" s="236"/>
      <c r="N308" s="236"/>
      <c r="O308" s="236"/>
      <c r="P308" s="236"/>
      <c r="Q308" s="236"/>
      <c r="R308" s="236"/>
      <c r="S308" s="236"/>
      <c r="T308" s="236"/>
      <c r="U308" s="236"/>
      <c r="V308" s="236"/>
      <c r="W308" s="236"/>
      <c r="X308" s="236"/>
      <c r="Y308" s="236"/>
      <c r="Z308" s="236"/>
      <c r="AA308" s="236"/>
    </row>
    <row r="309" spans="3:27" ht="14.25" customHeight="1" x14ac:dyDescent="0.25">
      <c r="C309" s="236"/>
      <c r="D309" s="236"/>
      <c r="E309" s="236"/>
      <c r="F309" s="236"/>
      <c r="G309" s="236"/>
      <c r="H309" s="236"/>
      <c r="I309" s="236"/>
      <c r="J309" s="236"/>
      <c r="K309" s="236"/>
      <c r="L309" s="236"/>
      <c r="M309" s="236"/>
      <c r="N309" s="236"/>
      <c r="O309" s="236"/>
      <c r="P309" s="236"/>
      <c r="Q309" s="236"/>
      <c r="R309" s="236"/>
      <c r="S309" s="236"/>
      <c r="T309" s="236"/>
      <c r="U309" s="236"/>
      <c r="V309" s="236"/>
      <c r="W309" s="236"/>
      <c r="X309" s="236"/>
      <c r="Y309" s="236"/>
      <c r="Z309" s="236"/>
      <c r="AA309" s="236"/>
    </row>
    <row r="310" spans="3:27" ht="14.25" customHeight="1" x14ac:dyDescent="0.25">
      <c r="C310" s="236"/>
      <c r="D310" s="236"/>
      <c r="E310" s="236"/>
      <c r="F310" s="236"/>
      <c r="G310" s="236"/>
      <c r="H310" s="236"/>
      <c r="I310" s="236"/>
      <c r="J310" s="236"/>
      <c r="K310" s="236"/>
      <c r="L310" s="236"/>
      <c r="M310" s="236"/>
      <c r="N310" s="236"/>
      <c r="O310" s="236"/>
      <c r="P310" s="236"/>
      <c r="Q310" s="236"/>
      <c r="R310" s="236"/>
      <c r="S310" s="236"/>
      <c r="T310" s="236"/>
      <c r="U310" s="236"/>
      <c r="V310" s="236"/>
      <c r="W310" s="236"/>
      <c r="X310" s="236"/>
      <c r="Y310" s="236"/>
      <c r="Z310" s="236"/>
      <c r="AA310" s="236"/>
    </row>
    <row r="311" spans="3:27" ht="14.25" customHeight="1" x14ac:dyDescent="0.25">
      <c r="C311" s="236"/>
      <c r="D311" s="236"/>
      <c r="E311" s="236"/>
      <c r="F311" s="236"/>
      <c r="G311" s="236"/>
      <c r="H311" s="236"/>
      <c r="I311" s="236"/>
      <c r="J311" s="236"/>
      <c r="K311" s="236"/>
      <c r="L311" s="236"/>
      <c r="M311" s="236"/>
      <c r="N311" s="236"/>
      <c r="O311" s="236"/>
      <c r="P311" s="236"/>
      <c r="Q311" s="236"/>
      <c r="R311" s="236"/>
      <c r="S311" s="236"/>
      <c r="T311" s="236"/>
      <c r="U311" s="236"/>
      <c r="V311" s="236"/>
      <c r="W311" s="236"/>
      <c r="X311" s="236"/>
      <c r="Y311" s="236"/>
      <c r="Z311" s="236"/>
      <c r="AA311" s="236"/>
    </row>
    <row r="312" spans="3:27" ht="14.25" customHeight="1" x14ac:dyDescent="0.25">
      <c r="C312" s="236"/>
      <c r="D312" s="236"/>
      <c r="E312" s="236"/>
      <c r="F312" s="236"/>
      <c r="G312" s="236"/>
      <c r="H312" s="236"/>
      <c r="I312" s="236"/>
      <c r="J312" s="236"/>
      <c r="K312" s="236"/>
      <c r="L312" s="236"/>
      <c r="M312" s="236"/>
      <c r="N312" s="236"/>
      <c r="O312" s="236"/>
      <c r="P312" s="236"/>
      <c r="Q312" s="236"/>
      <c r="R312" s="236"/>
      <c r="S312" s="236"/>
      <c r="T312" s="236"/>
      <c r="U312" s="236"/>
      <c r="V312" s="236"/>
      <c r="W312" s="236"/>
      <c r="X312" s="236"/>
      <c r="Y312" s="236"/>
      <c r="Z312" s="236"/>
      <c r="AA312" s="236"/>
    </row>
    <row r="313" spans="3:27" ht="14.25" customHeight="1" x14ac:dyDescent="0.25">
      <c r="C313" s="236"/>
      <c r="D313" s="236"/>
      <c r="E313" s="236"/>
      <c r="F313" s="236"/>
      <c r="G313" s="236"/>
      <c r="H313" s="236"/>
      <c r="I313" s="236"/>
      <c r="J313" s="236"/>
      <c r="K313" s="236"/>
      <c r="L313" s="236"/>
      <c r="M313" s="236"/>
      <c r="N313" s="236"/>
      <c r="O313" s="236"/>
      <c r="P313" s="236"/>
      <c r="Q313" s="236"/>
      <c r="R313" s="236"/>
      <c r="S313" s="236"/>
      <c r="T313" s="236"/>
      <c r="U313" s="236"/>
      <c r="V313" s="236"/>
      <c r="W313" s="236"/>
      <c r="X313" s="236"/>
      <c r="Y313" s="236"/>
      <c r="Z313" s="236"/>
      <c r="AA313" s="236"/>
    </row>
    <row r="314" spans="3:27" ht="14.25" customHeight="1" x14ac:dyDescent="0.25">
      <c r="C314" s="236"/>
      <c r="D314" s="236"/>
      <c r="E314" s="236"/>
      <c r="F314" s="236"/>
      <c r="G314" s="236"/>
      <c r="H314" s="236"/>
      <c r="I314" s="236"/>
      <c r="J314" s="236"/>
      <c r="K314" s="236"/>
      <c r="L314" s="236"/>
      <c r="M314" s="236"/>
      <c r="N314" s="236"/>
      <c r="O314" s="236"/>
      <c r="P314" s="236"/>
      <c r="Q314" s="236"/>
      <c r="R314" s="236"/>
      <c r="S314" s="236"/>
      <c r="T314" s="236"/>
      <c r="U314" s="236"/>
      <c r="V314" s="236"/>
      <c r="W314" s="236"/>
      <c r="X314" s="236"/>
      <c r="Y314" s="236"/>
      <c r="Z314" s="236"/>
      <c r="AA314" s="236"/>
    </row>
    <row r="315" spans="3:27" ht="14.25" customHeight="1" x14ac:dyDescent="0.25">
      <c r="C315" s="236"/>
      <c r="D315" s="236"/>
      <c r="E315" s="236"/>
      <c r="F315" s="236"/>
      <c r="G315" s="236"/>
      <c r="H315" s="236"/>
      <c r="I315" s="236"/>
      <c r="J315" s="236"/>
      <c r="K315" s="236"/>
      <c r="L315" s="236"/>
      <c r="M315" s="236"/>
      <c r="N315" s="236"/>
      <c r="O315" s="236"/>
      <c r="P315" s="236"/>
      <c r="Q315" s="236"/>
      <c r="R315" s="236"/>
      <c r="S315" s="236"/>
      <c r="T315" s="236"/>
      <c r="U315" s="236"/>
      <c r="V315" s="236"/>
      <c r="W315" s="236"/>
      <c r="X315" s="236"/>
      <c r="Y315" s="236"/>
      <c r="Z315" s="236"/>
      <c r="AA315" s="236"/>
    </row>
    <row r="316" spans="3:27" ht="14.25" customHeight="1" x14ac:dyDescent="0.25">
      <c r="C316" s="236"/>
      <c r="D316" s="236"/>
      <c r="E316" s="236"/>
      <c r="F316" s="236"/>
      <c r="G316" s="236"/>
      <c r="H316" s="236"/>
      <c r="I316" s="236"/>
      <c r="J316" s="236"/>
      <c r="K316" s="236"/>
      <c r="L316" s="236"/>
      <c r="M316" s="236"/>
      <c r="N316" s="236"/>
      <c r="O316" s="236"/>
      <c r="P316" s="236"/>
      <c r="Q316" s="236"/>
      <c r="R316" s="236"/>
      <c r="S316" s="236"/>
      <c r="T316" s="236"/>
      <c r="U316" s="236"/>
      <c r="V316" s="236"/>
      <c r="W316" s="236"/>
      <c r="X316" s="236"/>
      <c r="Y316" s="236"/>
      <c r="Z316" s="236"/>
      <c r="AA316" s="236"/>
    </row>
    <row r="317" spans="3:27" ht="14.25" customHeight="1" x14ac:dyDescent="0.25">
      <c r="C317" s="236"/>
      <c r="D317" s="236"/>
      <c r="E317" s="236"/>
      <c r="F317" s="236"/>
      <c r="G317" s="236"/>
      <c r="H317" s="236"/>
      <c r="I317" s="236"/>
      <c r="J317" s="236"/>
      <c r="K317" s="236"/>
      <c r="L317" s="236"/>
      <c r="M317" s="236"/>
      <c r="N317" s="236"/>
      <c r="O317" s="236"/>
      <c r="P317" s="236"/>
      <c r="Q317" s="236"/>
      <c r="R317" s="236"/>
      <c r="S317" s="236"/>
      <c r="T317" s="236"/>
      <c r="U317" s="236"/>
      <c r="V317" s="236"/>
      <c r="W317" s="236"/>
      <c r="X317" s="236"/>
      <c r="Y317" s="236"/>
      <c r="Z317" s="236"/>
      <c r="AA317" s="236"/>
    </row>
    <row r="318" spans="3:27" ht="14.25" customHeight="1" x14ac:dyDescent="0.25">
      <c r="C318" s="236"/>
      <c r="D318" s="236"/>
      <c r="E318" s="236"/>
      <c r="F318" s="236"/>
      <c r="G318" s="236"/>
      <c r="H318" s="236"/>
      <c r="I318" s="236"/>
      <c r="J318" s="236"/>
      <c r="K318" s="236"/>
      <c r="L318" s="236"/>
      <c r="M318" s="236"/>
      <c r="N318" s="236"/>
      <c r="O318" s="236"/>
      <c r="P318" s="236"/>
      <c r="Q318" s="236"/>
      <c r="R318" s="236"/>
      <c r="S318" s="236"/>
      <c r="T318" s="236"/>
      <c r="U318" s="236"/>
      <c r="V318" s="236"/>
      <c r="W318" s="236"/>
      <c r="X318" s="236"/>
      <c r="Y318" s="236"/>
      <c r="Z318" s="236"/>
      <c r="AA318" s="236"/>
    </row>
    <row r="319" spans="3:27" ht="14.25" customHeight="1" x14ac:dyDescent="0.25">
      <c r="C319" s="236"/>
      <c r="D319" s="236"/>
      <c r="E319" s="236"/>
      <c r="F319" s="236"/>
      <c r="G319" s="236"/>
      <c r="H319" s="236"/>
      <c r="I319" s="236"/>
      <c r="J319" s="236"/>
      <c r="K319" s="236"/>
      <c r="L319" s="236"/>
      <c r="M319" s="236"/>
      <c r="N319" s="236"/>
      <c r="O319" s="236"/>
      <c r="P319" s="236"/>
      <c r="Q319" s="236"/>
      <c r="R319" s="236"/>
      <c r="S319" s="236"/>
      <c r="T319" s="236"/>
      <c r="U319" s="236"/>
      <c r="V319" s="236"/>
      <c r="W319" s="236"/>
      <c r="X319" s="236"/>
      <c r="Y319" s="236"/>
      <c r="Z319" s="236"/>
      <c r="AA319" s="236"/>
    </row>
    <row r="320" spans="3:27" ht="14.25" customHeight="1" x14ac:dyDescent="0.25">
      <c r="C320" s="236"/>
      <c r="D320" s="236"/>
      <c r="E320" s="236"/>
      <c r="F320" s="236"/>
      <c r="G320" s="236"/>
      <c r="H320" s="236"/>
      <c r="I320" s="236"/>
      <c r="J320" s="236"/>
      <c r="K320" s="236"/>
      <c r="L320" s="236"/>
      <c r="M320" s="236"/>
      <c r="N320" s="236"/>
      <c r="O320" s="236"/>
      <c r="P320" s="236"/>
      <c r="Q320" s="236"/>
      <c r="R320" s="236"/>
      <c r="S320" s="236"/>
      <c r="T320" s="236"/>
      <c r="U320" s="236"/>
      <c r="V320" s="236"/>
      <c r="W320" s="236"/>
      <c r="X320" s="236"/>
      <c r="Y320" s="236"/>
      <c r="Z320" s="236"/>
      <c r="AA320" s="236"/>
    </row>
    <row r="321" spans="3:27" ht="14.25" customHeight="1" x14ac:dyDescent="0.25">
      <c r="C321" s="236"/>
      <c r="D321" s="236"/>
      <c r="E321" s="236"/>
      <c r="F321" s="236"/>
      <c r="G321" s="236"/>
      <c r="H321" s="236"/>
      <c r="I321" s="236"/>
      <c r="J321" s="236"/>
      <c r="K321" s="236"/>
      <c r="L321" s="236"/>
      <c r="M321" s="236"/>
      <c r="N321" s="236"/>
      <c r="O321" s="236"/>
      <c r="P321" s="236"/>
      <c r="Q321" s="236"/>
      <c r="R321" s="236"/>
      <c r="S321" s="236"/>
      <c r="T321" s="236"/>
      <c r="U321" s="236"/>
      <c r="V321" s="236"/>
      <c r="W321" s="236"/>
      <c r="X321" s="236"/>
      <c r="Y321" s="236"/>
      <c r="Z321" s="236"/>
      <c r="AA321" s="236"/>
    </row>
    <row r="322" spans="3:27" ht="14.25" customHeight="1" x14ac:dyDescent="0.25">
      <c r="C322" s="236"/>
      <c r="D322" s="236"/>
      <c r="E322" s="236"/>
      <c r="F322" s="236"/>
      <c r="G322" s="236"/>
      <c r="H322" s="236"/>
      <c r="I322" s="236"/>
      <c r="J322" s="236"/>
      <c r="K322" s="236"/>
      <c r="L322" s="236"/>
      <c r="M322" s="236"/>
      <c r="N322" s="236"/>
      <c r="O322" s="236"/>
      <c r="P322" s="236"/>
      <c r="Q322" s="236"/>
      <c r="R322" s="236"/>
      <c r="S322" s="236"/>
      <c r="T322" s="236"/>
      <c r="U322" s="236"/>
      <c r="V322" s="236"/>
      <c r="W322" s="236"/>
      <c r="X322" s="236"/>
      <c r="Y322" s="236"/>
      <c r="Z322" s="236"/>
      <c r="AA322" s="236"/>
    </row>
    <row r="323" spans="3:27" ht="14.25" customHeight="1" x14ac:dyDescent="0.25">
      <c r="C323" s="236"/>
      <c r="D323" s="236"/>
      <c r="E323" s="236"/>
      <c r="F323" s="236"/>
      <c r="G323" s="236"/>
      <c r="H323" s="236"/>
      <c r="I323" s="236"/>
      <c r="J323" s="236"/>
      <c r="K323" s="236"/>
      <c r="L323" s="236"/>
      <c r="M323" s="236"/>
      <c r="N323" s="236"/>
      <c r="O323" s="236"/>
      <c r="P323" s="236"/>
      <c r="Q323" s="236"/>
      <c r="R323" s="236"/>
      <c r="S323" s="236"/>
      <c r="T323" s="236"/>
      <c r="U323" s="236"/>
      <c r="V323" s="236"/>
      <c r="W323" s="236"/>
      <c r="X323" s="236"/>
      <c r="Y323" s="236"/>
      <c r="Z323" s="236"/>
      <c r="AA323" s="236"/>
    </row>
    <row r="324" spans="3:27" ht="14.25" customHeight="1" x14ac:dyDescent="0.25">
      <c r="C324" s="236"/>
      <c r="D324" s="236"/>
      <c r="E324" s="236"/>
      <c r="F324" s="236"/>
      <c r="G324" s="236"/>
      <c r="H324" s="236"/>
      <c r="I324" s="236"/>
      <c r="J324" s="236"/>
      <c r="K324" s="236"/>
      <c r="L324" s="236"/>
      <c r="M324" s="236"/>
      <c r="N324" s="236"/>
      <c r="O324" s="236"/>
      <c r="P324" s="236"/>
      <c r="Q324" s="236"/>
      <c r="R324" s="236"/>
      <c r="S324" s="236"/>
      <c r="T324" s="236"/>
      <c r="U324" s="236"/>
      <c r="V324" s="236"/>
      <c r="W324" s="236"/>
      <c r="X324" s="236"/>
      <c r="Y324" s="236"/>
      <c r="Z324" s="236"/>
      <c r="AA324" s="236"/>
    </row>
    <row r="325" spans="3:27" ht="14.25" customHeight="1" x14ac:dyDescent="0.25">
      <c r="C325" s="236"/>
      <c r="D325" s="236"/>
      <c r="E325" s="236"/>
      <c r="F325" s="236"/>
      <c r="G325" s="236"/>
      <c r="H325" s="236"/>
      <c r="I325" s="236"/>
      <c r="J325" s="236"/>
      <c r="K325" s="236"/>
      <c r="L325" s="236"/>
      <c r="M325" s="236"/>
      <c r="N325" s="236"/>
      <c r="O325" s="236"/>
      <c r="P325" s="236"/>
      <c r="Q325" s="236"/>
      <c r="R325" s="236"/>
      <c r="S325" s="236"/>
      <c r="T325" s="236"/>
      <c r="U325" s="236"/>
      <c r="V325" s="236"/>
      <c r="W325" s="236"/>
      <c r="X325" s="236"/>
      <c r="Y325" s="236"/>
      <c r="Z325" s="236"/>
      <c r="AA325" s="236"/>
    </row>
    <row r="326" spans="3:27" ht="14.25" customHeight="1" x14ac:dyDescent="0.25">
      <c r="C326" s="236"/>
      <c r="D326" s="236"/>
      <c r="E326" s="236"/>
      <c r="F326" s="236"/>
      <c r="G326" s="236"/>
      <c r="H326" s="236"/>
      <c r="I326" s="236"/>
      <c r="J326" s="236"/>
      <c r="K326" s="236"/>
      <c r="L326" s="236"/>
      <c r="M326" s="236"/>
      <c r="N326" s="236"/>
      <c r="O326" s="236"/>
      <c r="P326" s="236"/>
      <c r="Q326" s="236"/>
      <c r="R326" s="236"/>
      <c r="S326" s="236"/>
      <c r="T326" s="236"/>
      <c r="U326" s="236"/>
      <c r="V326" s="236"/>
      <c r="W326" s="236"/>
      <c r="X326" s="236"/>
      <c r="Y326" s="236"/>
      <c r="Z326" s="236"/>
      <c r="AA326" s="236"/>
    </row>
    <row r="327" spans="3:27" ht="14.25" customHeight="1" x14ac:dyDescent="0.25">
      <c r="C327" s="236"/>
      <c r="D327" s="236"/>
      <c r="E327" s="236"/>
      <c r="F327" s="236"/>
      <c r="G327" s="236"/>
      <c r="H327" s="236"/>
      <c r="I327" s="236"/>
      <c r="J327" s="236"/>
      <c r="K327" s="236"/>
      <c r="L327" s="236"/>
      <c r="M327" s="236"/>
      <c r="N327" s="236"/>
      <c r="O327" s="236"/>
      <c r="P327" s="236"/>
      <c r="Q327" s="236"/>
      <c r="R327" s="236"/>
      <c r="S327" s="236"/>
      <c r="T327" s="236"/>
      <c r="U327" s="236"/>
      <c r="V327" s="236"/>
      <c r="W327" s="236"/>
      <c r="X327" s="236"/>
      <c r="Y327" s="236"/>
      <c r="Z327" s="236"/>
      <c r="AA327" s="236"/>
    </row>
    <row r="328" spans="3:27" ht="14.25" customHeight="1" x14ac:dyDescent="0.25">
      <c r="C328" s="236"/>
      <c r="D328" s="236"/>
      <c r="E328" s="236"/>
      <c r="F328" s="236"/>
      <c r="G328" s="236"/>
      <c r="H328" s="236"/>
      <c r="I328" s="236"/>
      <c r="J328" s="236"/>
      <c r="K328" s="236"/>
      <c r="L328" s="236"/>
      <c r="M328" s="236"/>
      <c r="N328" s="236"/>
      <c r="O328" s="236"/>
      <c r="P328" s="236"/>
      <c r="Q328" s="236"/>
      <c r="R328" s="236"/>
      <c r="S328" s="236"/>
      <c r="T328" s="236"/>
      <c r="U328" s="236"/>
      <c r="V328" s="236"/>
      <c r="W328" s="236"/>
      <c r="X328" s="236"/>
      <c r="Y328" s="236"/>
      <c r="Z328" s="236"/>
      <c r="AA328" s="236"/>
    </row>
    <row r="329" spans="3:27" ht="14.25" customHeight="1" x14ac:dyDescent="0.25">
      <c r="C329" s="236"/>
      <c r="D329" s="236"/>
      <c r="E329" s="236"/>
      <c r="F329" s="236"/>
      <c r="G329" s="236"/>
      <c r="H329" s="236"/>
      <c r="I329" s="236"/>
      <c r="J329" s="236"/>
      <c r="K329" s="236"/>
      <c r="L329" s="236"/>
      <c r="M329" s="236"/>
      <c r="N329" s="236"/>
      <c r="O329" s="236"/>
      <c r="P329" s="236"/>
      <c r="Q329" s="236"/>
      <c r="R329" s="236"/>
      <c r="S329" s="236"/>
      <c r="T329" s="236"/>
      <c r="U329" s="236"/>
      <c r="V329" s="236"/>
      <c r="W329" s="236"/>
      <c r="X329" s="236"/>
      <c r="Y329" s="236"/>
      <c r="Z329" s="236"/>
      <c r="AA329" s="236"/>
    </row>
    <row r="330" spans="3:27" ht="14.25" customHeight="1" x14ac:dyDescent="0.25">
      <c r="C330" s="236"/>
      <c r="D330" s="236"/>
      <c r="E330" s="236"/>
      <c r="F330" s="236"/>
      <c r="G330" s="236"/>
      <c r="H330" s="236"/>
      <c r="I330" s="236"/>
      <c r="J330" s="236"/>
      <c r="K330" s="236"/>
      <c r="L330" s="236"/>
      <c r="M330" s="236"/>
      <c r="N330" s="236"/>
      <c r="O330" s="236"/>
      <c r="P330" s="236"/>
      <c r="Q330" s="236"/>
      <c r="R330" s="236"/>
      <c r="S330" s="236"/>
      <c r="T330" s="236"/>
      <c r="U330" s="236"/>
      <c r="V330" s="236"/>
      <c r="W330" s="236"/>
      <c r="X330" s="236"/>
      <c r="Y330" s="236"/>
      <c r="Z330" s="236"/>
      <c r="AA330" s="236"/>
    </row>
    <row r="331" spans="3:27" ht="14.25" customHeight="1" x14ac:dyDescent="0.25">
      <c r="C331" s="236"/>
      <c r="D331" s="236"/>
      <c r="E331" s="236"/>
      <c r="F331" s="236"/>
      <c r="G331" s="236"/>
      <c r="H331" s="236"/>
      <c r="I331" s="236"/>
      <c r="J331" s="236"/>
      <c r="K331" s="236"/>
      <c r="L331" s="236"/>
      <c r="M331" s="236"/>
      <c r="N331" s="236"/>
      <c r="O331" s="236"/>
      <c r="P331" s="236"/>
      <c r="Q331" s="236"/>
      <c r="R331" s="236"/>
      <c r="S331" s="236"/>
      <c r="T331" s="236"/>
      <c r="U331" s="236"/>
      <c r="V331" s="236"/>
      <c r="W331" s="236"/>
      <c r="X331" s="236"/>
      <c r="Y331" s="236"/>
      <c r="Z331" s="236"/>
      <c r="AA331" s="236"/>
    </row>
    <row r="332" spans="3:27" ht="14.25" customHeight="1" x14ac:dyDescent="0.25">
      <c r="C332" s="236"/>
      <c r="D332" s="236"/>
      <c r="E332" s="236"/>
      <c r="F332" s="236"/>
      <c r="G332" s="236"/>
      <c r="H332" s="236"/>
      <c r="I332" s="236"/>
      <c r="J332" s="236"/>
      <c r="K332" s="236"/>
      <c r="L332" s="236"/>
      <c r="M332" s="236"/>
      <c r="N332" s="236"/>
      <c r="O332" s="236"/>
      <c r="P332" s="236"/>
      <c r="Q332" s="236"/>
      <c r="R332" s="236"/>
      <c r="S332" s="236"/>
      <c r="T332" s="236"/>
      <c r="U332" s="236"/>
      <c r="V332" s="236"/>
      <c r="W332" s="236"/>
      <c r="X332" s="236"/>
      <c r="Y332" s="236"/>
      <c r="Z332" s="236"/>
      <c r="AA332" s="236"/>
    </row>
    <row r="333" spans="3:27" ht="14.25" customHeight="1" x14ac:dyDescent="0.25">
      <c r="C333" s="236"/>
      <c r="D333" s="236"/>
      <c r="E333" s="236"/>
      <c r="F333" s="236"/>
      <c r="G333" s="236"/>
      <c r="H333" s="236"/>
      <c r="I333" s="236"/>
      <c r="J333" s="236"/>
      <c r="K333" s="236"/>
      <c r="L333" s="236"/>
      <c r="M333" s="236"/>
      <c r="N333" s="236"/>
      <c r="O333" s="236"/>
      <c r="P333" s="236"/>
      <c r="Q333" s="236"/>
      <c r="R333" s="236"/>
      <c r="S333" s="236"/>
      <c r="T333" s="236"/>
      <c r="U333" s="236"/>
      <c r="V333" s="236"/>
      <c r="W333" s="236"/>
      <c r="X333" s="236"/>
      <c r="Y333" s="236"/>
      <c r="Z333" s="236"/>
      <c r="AA333" s="236"/>
    </row>
    <row r="334" spans="3:27" ht="14.25" customHeight="1" x14ac:dyDescent="0.25">
      <c r="C334" s="236"/>
      <c r="D334" s="236"/>
      <c r="E334" s="236"/>
      <c r="F334" s="236"/>
      <c r="G334" s="236"/>
      <c r="H334" s="236"/>
      <c r="I334" s="236"/>
      <c r="J334" s="236"/>
      <c r="K334" s="236"/>
      <c r="L334" s="236"/>
      <c r="M334" s="236"/>
      <c r="N334" s="236"/>
      <c r="O334" s="236"/>
      <c r="P334" s="236"/>
      <c r="Q334" s="236"/>
      <c r="R334" s="236"/>
      <c r="S334" s="236"/>
      <c r="T334" s="236"/>
      <c r="U334" s="236"/>
      <c r="V334" s="236"/>
      <c r="W334" s="236"/>
      <c r="X334" s="236"/>
      <c r="Y334" s="236"/>
      <c r="Z334" s="236"/>
      <c r="AA334" s="236"/>
    </row>
    <row r="335" spans="3:27" ht="14.25" customHeight="1" x14ac:dyDescent="0.25">
      <c r="C335" s="236"/>
      <c r="D335" s="236"/>
      <c r="E335" s="236"/>
      <c r="F335" s="236"/>
      <c r="G335" s="236"/>
      <c r="H335" s="236"/>
      <c r="I335" s="236"/>
      <c r="J335" s="236"/>
      <c r="K335" s="236"/>
      <c r="L335" s="236"/>
      <c r="M335" s="236"/>
      <c r="N335" s="236"/>
      <c r="O335" s="236"/>
      <c r="P335" s="236"/>
      <c r="Q335" s="236"/>
      <c r="R335" s="236"/>
      <c r="S335" s="236"/>
      <c r="T335" s="236"/>
      <c r="U335" s="236"/>
      <c r="V335" s="236"/>
      <c r="W335" s="236"/>
      <c r="X335" s="236"/>
      <c r="Y335" s="236"/>
      <c r="Z335" s="236"/>
      <c r="AA335" s="236"/>
    </row>
    <row r="336" spans="3:27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</sheetData>
  <mergeCells count="72">
    <mergeCell ref="C125:F125"/>
    <mergeCell ref="C5:F5"/>
    <mergeCell ref="D76:E76"/>
    <mergeCell ref="D77:E77"/>
    <mergeCell ref="D11:E11"/>
    <mergeCell ref="D35:E35"/>
    <mergeCell ref="D12:E12"/>
    <mergeCell ref="D20:E20"/>
    <mergeCell ref="D21:E21"/>
    <mergeCell ref="D22:E22"/>
    <mergeCell ref="D23:E23"/>
    <mergeCell ref="D24:E24"/>
    <mergeCell ref="D25:E25"/>
    <mergeCell ref="D26:E26"/>
    <mergeCell ref="D27:E27"/>
    <mergeCell ref="C28:E28"/>
    <mergeCell ref="C3:F3"/>
    <mergeCell ref="C7:F7"/>
    <mergeCell ref="D8:E8"/>
    <mergeCell ref="D9:E9"/>
    <mergeCell ref="D10:E10"/>
    <mergeCell ref="D34:E34"/>
    <mergeCell ref="D14:E14"/>
    <mergeCell ref="D15:E15"/>
    <mergeCell ref="D16:E16"/>
    <mergeCell ref="D65:E65"/>
    <mergeCell ref="D36:E36"/>
    <mergeCell ref="C37:E37"/>
    <mergeCell ref="C50:D50"/>
    <mergeCell ref="D54:E54"/>
    <mergeCell ref="D55:E55"/>
    <mergeCell ref="D56:E56"/>
    <mergeCell ref="D57:E57"/>
    <mergeCell ref="D58:E58"/>
    <mergeCell ref="C59:E59"/>
    <mergeCell ref="D63:E63"/>
    <mergeCell ref="D64:E64"/>
    <mergeCell ref="D66:E66"/>
    <mergeCell ref="C67:E67"/>
    <mergeCell ref="D71:E71"/>
    <mergeCell ref="D73:E73"/>
    <mergeCell ref="D74:E74"/>
    <mergeCell ref="C78:E78"/>
    <mergeCell ref="D84:E84"/>
    <mergeCell ref="D85:E85"/>
    <mergeCell ref="D105:E105"/>
    <mergeCell ref="D86:E86"/>
    <mergeCell ref="C87:E87"/>
    <mergeCell ref="D91:E91"/>
    <mergeCell ref="D92:E92"/>
    <mergeCell ref="C93:E93"/>
    <mergeCell ref="D97:E97"/>
    <mergeCell ref="D98:E98"/>
    <mergeCell ref="D99:E99"/>
    <mergeCell ref="C100:E100"/>
    <mergeCell ref="D104:E104"/>
    <mergeCell ref="C133:E133"/>
    <mergeCell ref="D134:E134"/>
    <mergeCell ref="C135:E135"/>
    <mergeCell ref="D13:E13"/>
    <mergeCell ref="D127:E127"/>
    <mergeCell ref="D128:E128"/>
    <mergeCell ref="D129:E129"/>
    <mergeCell ref="D130:E130"/>
    <mergeCell ref="D131:E131"/>
    <mergeCell ref="D132:E132"/>
    <mergeCell ref="D106:E106"/>
    <mergeCell ref="D107:E107"/>
    <mergeCell ref="D108:E108"/>
    <mergeCell ref="C109:E109"/>
    <mergeCell ref="C111:E111"/>
    <mergeCell ref="C123:D123"/>
  </mergeCells>
  <pageMargins left="0.511811024" right="0.511811024" top="0.78740157499999996" bottom="0.78740157499999996" header="0" footer="0"/>
  <pageSetup orientation="landscape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5"/>
  <sheetViews>
    <sheetView showGridLines="0" workbookViewId="0">
      <selection activeCell="F38" sqref="F38"/>
    </sheetView>
  </sheetViews>
  <sheetFormatPr defaultColWidth="12.625" defaultRowHeight="15" customHeight="1" x14ac:dyDescent="0.2"/>
  <cols>
    <col min="1" max="1" width="8.5" style="21" customWidth="1"/>
    <col min="2" max="2" width="2.875" style="21" customWidth="1"/>
    <col min="3" max="3" width="3.75" style="6" customWidth="1"/>
    <col min="4" max="4" width="54.25" style="6" customWidth="1"/>
    <col min="5" max="5" width="8.625" style="6" customWidth="1"/>
    <col min="6" max="6" width="22.5" style="6" customWidth="1"/>
    <col min="7" max="7" width="2.875" style="6" customWidth="1"/>
    <col min="8" max="27" width="8" style="6" customWidth="1"/>
    <col min="28" max="16384" width="12.625" style="6"/>
  </cols>
  <sheetData>
    <row r="1" spans="1:26" s="21" customFormat="1" ht="15" customHeight="1" x14ac:dyDescent="0.2"/>
    <row r="2" spans="1:26" s="21" customFormat="1" ht="15" customHeight="1" x14ac:dyDescent="0.25">
      <c r="B2" s="47"/>
      <c r="C2" s="48"/>
      <c r="D2" s="48"/>
      <c r="E2" s="48"/>
      <c r="F2" s="48"/>
      <c r="G2" s="49"/>
    </row>
    <row r="3" spans="1:26" ht="14.25" customHeight="1" x14ac:dyDescent="0.25">
      <c r="B3" s="50"/>
      <c r="C3" s="478" t="s">
        <v>0</v>
      </c>
      <c r="D3" s="482"/>
      <c r="E3" s="482"/>
      <c r="F3" s="482"/>
      <c r="G3" s="2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50"/>
      <c r="C4" s="255"/>
      <c r="D4" s="255"/>
      <c r="E4" s="255"/>
      <c r="F4" s="255"/>
      <c r="G4" s="2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50"/>
      <c r="C5" s="478" t="s">
        <v>1</v>
      </c>
      <c r="D5" s="478"/>
      <c r="E5" s="478"/>
      <c r="F5" s="478"/>
      <c r="G5" s="23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50"/>
      <c r="C6" s="238"/>
      <c r="D6" s="237"/>
      <c r="E6" s="237"/>
      <c r="F6" s="237"/>
      <c r="G6" s="2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3">
      <c r="B7" s="50"/>
      <c r="C7" s="483" t="s">
        <v>2</v>
      </c>
      <c r="D7" s="484"/>
      <c r="E7" s="484"/>
      <c r="F7" s="484"/>
      <c r="G7" s="2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3" x14ac:dyDescent="0.25">
      <c r="B8" s="50"/>
      <c r="C8" s="278">
        <v>1</v>
      </c>
      <c r="D8" s="473" t="s">
        <v>114</v>
      </c>
      <c r="E8" s="474"/>
      <c r="F8" s="339" t="s">
        <v>1564</v>
      </c>
      <c r="G8" s="23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B9" s="50"/>
      <c r="C9" s="272">
        <v>2</v>
      </c>
      <c r="D9" s="469" t="s">
        <v>3</v>
      </c>
      <c r="E9" s="470"/>
      <c r="F9" s="340" t="s">
        <v>129</v>
      </c>
      <c r="G9" s="2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B10" s="50"/>
      <c r="C10" s="272">
        <v>3</v>
      </c>
      <c r="D10" s="469" t="s">
        <v>4</v>
      </c>
      <c r="E10" s="470"/>
      <c r="F10" s="275">
        <v>1986.6</v>
      </c>
      <c r="G10" s="23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B11" s="50"/>
      <c r="C11" s="272">
        <v>4</v>
      </c>
      <c r="D11" s="461" t="s">
        <v>5</v>
      </c>
      <c r="E11" s="462"/>
      <c r="F11" s="340" t="s">
        <v>121</v>
      </c>
      <c r="G11" s="2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B12" s="50"/>
      <c r="C12" s="272">
        <v>5</v>
      </c>
      <c r="D12" s="469" t="s">
        <v>6</v>
      </c>
      <c r="E12" s="470"/>
      <c r="F12" s="341">
        <v>44682</v>
      </c>
      <c r="G12" s="23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B13" s="50"/>
      <c r="C13" s="272">
        <v>6</v>
      </c>
      <c r="D13" s="469" t="s">
        <v>115</v>
      </c>
      <c r="E13" s="470"/>
      <c r="F13" s="342">
        <f>RESUMO!E19</f>
        <v>2</v>
      </c>
      <c r="G13" s="2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B14" s="50"/>
      <c r="C14" s="336">
        <v>7</v>
      </c>
      <c r="D14" s="480" t="s">
        <v>120</v>
      </c>
      <c r="E14" s="485"/>
      <c r="F14" s="276">
        <v>1212</v>
      </c>
      <c r="G14" s="23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12" customFormat="1" ht="14.25" customHeight="1" x14ac:dyDescent="0.25">
      <c r="A15" s="21"/>
      <c r="B15" s="50"/>
      <c r="C15" s="337">
        <v>8</v>
      </c>
      <c r="D15" s="487" t="s">
        <v>906</v>
      </c>
      <c r="E15" s="488"/>
      <c r="F15" s="343">
        <v>5.5</v>
      </c>
      <c r="G15" s="23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2" customFormat="1" ht="14.25" customHeight="1" x14ac:dyDescent="0.25">
      <c r="A16" s="21"/>
      <c r="B16" s="50"/>
      <c r="C16" s="336">
        <v>8</v>
      </c>
      <c r="D16" s="480" t="s">
        <v>904</v>
      </c>
      <c r="E16" s="485"/>
      <c r="F16" s="276">
        <v>21</v>
      </c>
      <c r="G16" s="23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2" customFormat="1" ht="14.25" customHeight="1" x14ac:dyDescent="0.25">
      <c r="A17" s="21"/>
      <c r="B17" s="50"/>
      <c r="C17" s="336">
        <v>9</v>
      </c>
      <c r="D17" s="480" t="s">
        <v>905</v>
      </c>
      <c r="E17" s="485"/>
      <c r="F17" s="276">
        <v>21</v>
      </c>
      <c r="G17" s="5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thickBot="1" x14ac:dyDescent="0.3">
      <c r="B18" s="232"/>
      <c r="C18" s="338">
        <v>10</v>
      </c>
      <c r="D18" s="489" t="s">
        <v>914</v>
      </c>
      <c r="E18" s="490"/>
      <c r="F18" s="344">
        <v>5</v>
      </c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12" customFormat="1" ht="14.25" customHeight="1" x14ac:dyDescent="0.25">
      <c r="A19" s="21"/>
      <c r="B19" s="50"/>
      <c r="C19" s="237"/>
      <c r="D19" s="237"/>
      <c r="E19" s="237"/>
      <c r="F19" s="237"/>
      <c r="G19" s="235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B20" s="50"/>
      <c r="C20" s="256" t="s">
        <v>7</v>
      </c>
      <c r="D20" s="255"/>
      <c r="E20" s="255"/>
      <c r="F20" s="255"/>
      <c r="G20" s="23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21" customFormat="1" ht="14.25" customHeight="1" thickBot="1" x14ac:dyDescent="0.3">
      <c r="B21" s="50"/>
      <c r="C21" s="256"/>
      <c r="D21" s="255"/>
      <c r="E21" s="255"/>
      <c r="F21" s="255"/>
      <c r="G21" s="23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thickBot="1" x14ac:dyDescent="0.3">
      <c r="B22" s="50"/>
      <c r="C22" s="270">
        <v>1</v>
      </c>
      <c r="D22" s="471" t="s">
        <v>8</v>
      </c>
      <c r="E22" s="472"/>
      <c r="F22" s="270" t="s">
        <v>9</v>
      </c>
      <c r="G22" s="23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B23" s="50"/>
      <c r="C23" s="271" t="s">
        <v>10</v>
      </c>
      <c r="D23" s="481" t="s">
        <v>11</v>
      </c>
      <c r="E23" s="486"/>
      <c r="F23" s="274">
        <f>F10</f>
        <v>1986.6</v>
      </c>
      <c r="G23" s="235"/>
      <c r="H23" s="1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B24" s="50"/>
      <c r="C24" s="272" t="s">
        <v>12</v>
      </c>
      <c r="D24" s="469" t="s">
        <v>13</v>
      </c>
      <c r="E24" s="470"/>
      <c r="F24" s="275">
        <v>0</v>
      </c>
      <c r="G24" s="235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B25" s="50"/>
      <c r="C25" s="272" t="s">
        <v>14</v>
      </c>
      <c r="D25" s="469" t="s">
        <v>15</v>
      </c>
      <c r="E25" s="470">
        <v>0.4</v>
      </c>
      <c r="F25" s="275">
        <f>F14*E25</f>
        <v>484.8</v>
      </c>
      <c r="G25" s="235"/>
      <c r="H25" s="1"/>
      <c r="I25" s="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B26" s="50"/>
      <c r="C26" s="272" t="s">
        <v>16</v>
      </c>
      <c r="D26" s="469" t="s">
        <v>17</v>
      </c>
      <c r="E26" s="470"/>
      <c r="F26" s="275">
        <v>0</v>
      </c>
      <c r="G26" s="23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B27" s="50"/>
      <c r="C27" s="272" t="s">
        <v>18</v>
      </c>
      <c r="D27" s="469" t="s">
        <v>19</v>
      </c>
      <c r="E27" s="470"/>
      <c r="F27" s="275">
        <v>0</v>
      </c>
      <c r="G27" s="23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B28" s="50"/>
      <c r="C28" s="272" t="s">
        <v>20</v>
      </c>
      <c r="D28" s="469" t="s">
        <v>21</v>
      </c>
      <c r="E28" s="470"/>
      <c r="F28" s="275">
        <v>0</v>
      </c>
      <c r="G28" s="23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thickBot="1" x14ac:dyDescent="0.3">
      <c r="B29" s="50"/>
      <c r="C29" s="273" t="s">
        <v>22</v>
      </c>
      <c r="D29" s="480" t="s">
        <v>23</v>
      </c>
      <c r="E29" s="485"/>
      <c r="F29" s="276">
        <v>0</v>
      </c>
      <c r="G29" s="23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thickBot="1" x14ac:dyDescent="0.3">
      <c r="B30" s="50"/>
      <c r="C30" s="471" t="s">
        <v>24</v>
      </c>
      <c r="D30" s="472"/>
      <c r="E30" s="472"/>
      <c r="F30" s="277">
        <f>SUM(F23:F29)</f>
        <v>2471.4</v>
      </c>
      <c r="G30" s="235"/>
      <c r="H30" s="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B31" s="50"/>
      <c r="C31" s="255"/>
      <c r="D31" s="255"/>
      <c r="E31" s="255"/>
      <c r="F31" s="255"/>
      <c r="G31" s="23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B32" s="50"/>
      <c r="C32" s="256" t="s">
        <v>25</v>
      </c>
      <c r="D32" s="255"/>
      <c r="E32" s="255"/>
      <c r="F32" s="255"/>
      <c r="G32" s="235"/>
      <c r="H32" s="1"/>
      <c r="I32" s="1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4.25" customHeight="1" x14ac:dyDescent="0.25">
      <c r="B33" s="50"/>
      <c r="C33" s="255"/>
      <c r="D33" s="255"/>
      <c r="E33" s="255"/>
      <c r="F33" s="255"/>
      <c r="G33" s="23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4.25" customHeight="1" x14ac:dyDescent="0.25">
      <c r="B34" s="50"/>
      <c r="C34" s="256" t="s">
        <v>26</v>
      </c>
      <c r="D34" s="255"/>
      <c r="E34" s="255"/>
      <c r="F34" s="255"/>
      <c r="G34" s="23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s="21" customFormat="1" ht="14.25" customHeight="1" thickBot="1" x14ac:dyDescent="0.3">
      <c r="B35" s="50"/>
      <c r="C35" s="256"/>
      <c r="D35" s="255"/>
      <c r="E35" s="255"/>
      <c r="F35" s="255"/>
      <c r="G35" s="23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4.25" customHeight="1" thickBot="1" x14ac:dyDescent="0.3">
      <c r="B36" s="50"/>
      <c r="C36" s="270" t="s">
        <v>27</v>
      </c>
      <c r="D36" s="471" t="s">
        <v>28</v>
      </c>
      <c r="E36" s="472"/>
      <c r="F36" s="270" t="s">
        <v>9</v>
      </c>
      <c r="G36" s="23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4.25" customHeight="1" x14ac:dyDescent="0.25">
      <c r="B37" s="50"/>
      <c r="C37" s="278" t="s">
        <v>10</v>
      </c>
      <c r="D37" s="473" t="s">
        <v>29</v>
      </c>
      <c r="E37" s="474"/>
      <c r="F37" s="279">
        <f>F30/12</f>
        <v>205.95000000000002</v>
      </c>
      <c r="G37" s="235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4.25" customHeight="1" thickBot="1" x14ac:dyDescent="0.3">
      <c r="B38" s="50"/>
      <c r="C38" s="273" t="s">
        <v>12</v>
      </c>
      <c r="D38" s="463" t="s">
        <v>30</v>
      </c>
      <c r="E38" s="464"/>
      <c r="F38" s="280">
        <f>F30*(1+1/3)/12</f>
        <v>274.59999999999997</v>
      </c>
      <c r="G38" s="23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4.25" customHeight="1" thickBot="1" x14ac:dyDescent="0.3">
      <c r="B39" s="50"/>
      <c r="C39" s="471" t="s">
        <v>24</v>
      </c>
      <c r="D39" s="472"/>
      <c r="E39" s="472"/>
      <c r="F39" s="281">
        <f>SUM(F37:F38)</f>
        <v>480.54999999999995</v>
      </c>
      <c r="G39" s="23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4.25" customHeight="1" x14ac:dyDescent="0.25">
      <c r="B40" s="50"/>
      <c r="C40" s="255"/>
      <c r="D40" s="255"/>
      <c r="E40" s="255"/>
      <c r="F40" s="255"/>
      <c r="G40" s="2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4.25" customHeight="1" x14ac:dyDescent="0.25">
      <c r="B41" s="50"/>
      <c r="C41" s="256" t="s">
        <v>31</v>
      </c>
      <c r="D41" s="256"/>
      <c r="E41" s="256"/>
      <c r="F41" s="256"/>
      <c r="G41" s="24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s="21" customFormat="1" ht="14.25" customHeight="1" thickBot="1" x14ac:dyDescent="0.3">
      <c r="B42" s="50"/>
      <c r="C42" s="256"/>
      <c r="D42" s="256"/>
      <c r="E42" s="256"/>
      <c r="F42" s="256"/>
      <c r="G42" s="24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ht="14.25" customHeight="1" thickBot="1" x14ac:dyDescent="0.3">
      <c r="B43" s="50"/>
      <c r="C43" s="270" t="s">
        <v>32</v>
      </c>
      <c r="D43" s="270" t="s">
        <v>33</v>
      </c>
      <c r="E43" s="302" t="s">
        <v>34</v>
      </c>
      <c r="F43" s="270" t="s">
        <v>9</v>
      </c>
      <c r="G43" s="24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2:26" ht="14.25" customHeight="1" x14ac:dyDescent="0.25">
      <c r="B44" s="50"/>
      <c r="C44" s="271" t="s">
        <v>10</v>
      </c>
      <c r="D44" s="299" t="s">
        <v>35</v>
      </c>
      <c r="E44" s="303">
        <v>0</v>
      </c>
      <c r="F44" s="307">
        <f t="shared" ref="F44:F51" si="0">(F$30+F$39)*E44%</f>
        <v>0</v>
      </c>
      <c r="G44" s="23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4.25" customHeight="1" x14ac:dyDescent="0.25">
      <c r="B45" s="50"/>
      <c r="C45" s="272" t="s">
        <v>12</v>
      </c>
      <c r="D45" s="300" t="s">
        <v>36</v>
      </c>
      <c r="E45" s="304">
        <v>2.5</v>
      </c>
      <c r="F45" s="308">
        <f t="shared" si="0"/>
        <v>73.798749999999998</v>
      </c>
      <c r="G45" s="23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4.25" customHeight="1" x14ac:dyDescent="0.25">
      <c r="B46" s="50"/>
      <c r="C46" s="272" t="s">
        <v>14</v>
      </c>
      <c r="D46" s="300" t="s">
        <v>37</v>
      </c>
      <c r="E46" s="304">
        <f>3*2</f>
        <v>6</v>
      </c>
      <c r="F46" s="308">
        <f t="shared" si="0"/>
        <v>177.11699999999999</v>
      </c>
      <c r="G46" s="2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4.25" customHeight="1" x14ac:dyDescent="0.25">
      <c r="B47" s="50"/>
      <c r="C47" s="272" t="s">
        <v>16</v>
      </c>
      <c r="D47" s="300" t="s">
        <v>38</v>
      </c>
      <c r="E47" s="304">
        <v>1.5</v>
      </c>
      <c r="F47" s="308">
        <f t="shared" si="0"/>
        <v>44.279249999999998</v>
      </c>
      <c r="G47" s="23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4.25" customHeight="1" x14ac:dyDescent="0.25">
      <c r="B48" s="50"/>
      <c r="C48" s="272" t="s">
        <v>18</v>
      </c>
      <c r="D48" s="300" t="s">
        <v>39</v>
      </c>
      <c r="E48" s="304">
        <v>1</v>
      </c>
      <c r="F48" s="308">
        <f t="shared" si="0"/>
        <v>29.519499999999997</v>
      </c>
      <c r="G48" s="2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4.25" customHeight="1" x14ac:dyDescent="0.25">
      <c r="B49" s="50"/>
      <c r="C49" s="272" t="s">
        <v>20</v>
      </c>
      <c r="D49" s="300" t="s">
        <v>40</v>
      </c>
      <c r="E49" s="304">
        <v>0.6</v>
      </c>
      <c r="F49" s="308">
        <f t="shared" si="0"/>
        <v>17.7117</v>
      </c>
      <c r="G49" s="23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4.25" customHeight="1" x14ac:dyDescent="0.25">
      <c r="B50" s="50"/>
      <c r="C50" s="272" t="s">
        <v>22</v>
      </c>
      <c r="D50" s="300" t="s">
        <v>41</v>
      </c>
      <c r="E50" s="304">
        <v>0.2</v>
      </c>
      <c r="F50" s="308">
        <f t="shared" si="0"/>
        <v>5.9039000000000001</v>
      </c>
      <c r="G50" s="2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4.25" customHeight="1" thickBot="1" x14ac:dyDescent="0.3">
      <c r="B51" s="50"/>
      <c r="C51" s="273" t="s">
        <v>42</v>
      </c>
      <c r="D51" s="301" t="s">
        <v>43</v>
      </c>
      <c r="E51" s="305">
        <v>8</v>
      </c>
      <c r="F51" s="309">
        <f t="shared" si="0"/>
        <v>236.15599999999998</v>
      </c>
      <c r="G51" s="23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4.25" customHeight="1" thickBot="1" x14ac:dyDescent="0.3">
      <c r="B52" s="50"/>
      <c r="C52" s="471" t="s">
        <v>24</v>
      </c>
      <c r="D52" s="472"/>
      <c r="E52" s="306">
        <f t="shared" ref="E52:F52" si="1">SUM(E44:E51)</f>
        <v>19.799999999999997</v>
      </c>
      <c r="F52" s="277">
        <f t="shared" si="1"/>
        <v>584.48609999999996</v>
      </c>
      <c r="G52" s="24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ht="14.25" customHeight="1" x14ac:dyDescent="0.25">
      <c r="B53" s="50"/>
      <c r="C53" s="255"/>
      <c r="D53" s="255"/>
      <c r="E53" s="255"/>
      <c r="F53" s="255"/>
      <c r="G53" s="23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4.25" customHeight="1" x14ac:dyDescent="0.25">
      <c r="B54" s="50"/>
      <c r="C54" s="256" t="s">
        <v>44</v>
      </c>
      <c r="D54" s="256"/>
      <c r="E54" s="256"/>
      <c r="F54" s="256"/>
      <c r="G54" s="24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s="21" customFormat="1" ht="14.25" customHeight="1" thickBot="1" x14ac:dyDescent="0.3">
      <c r="B55" s="50"/>
      <c r="C55" s="256"/>
      <c r="D55" s="256"/>
      <c r="E55" s="256"/>
      <c r="F55" s="256"/>
      <c r="G55" s="24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ht="14.25" customHeight="1" thickBot="1" x14ac:dyDescent="0.3">
      <c r="B56" s="50"/>
      <c r="C56" s="270" t="s">
        <v>45</v>
      </c>
      <c r="D56" s="471" t="s">
        <v>46</v>
      </c>
      <c r="E56" s="472"/>
      <c r="F56" s="270" t="s">
        <v>9</v>
      </c>
      <c r="G56" s="24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2:26" ht="14.25" customHeight="1" x14ac:dyDescent="0.25">
      <c r="B57" s="50"/>
      <c r="C57" s="278" t="s">
        <v>10</v>
      </c>
      <c r="D57" s="473" t="s">
        <v>47</v>
      </c>
      <c r="E57" s="474"/>
      <c r="F57" s="279">
        <f>F15*2*F17-6%*F23</f>
        <v>111.80400000000002</v>
      </c>
      <c r="G57" s="23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4.25" customHeight="1" x14ac:dyDescent="0.25">
      <c r="B58" s="50"/>
      <c r="C58" s="272" t="s">
        <v>12</v>
      </c>
      <c r="D58" s="469" t="s">
        <v>48</v>
      </c>
      <c r="E58" s="470"/>
      <c r="F58" s="308">
        <f>F16*F17*0.91+F18*F17</f>
        <v>506.31</v>
      </c>
      <c r="G58" s="23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4.25" customHeight="1" x14ac:dyDescent="0.25">
      <c r="B59" s="50"/>
      <c r="C59" s="272" t="s">
        <v>14</v>
      </c>
      <c r="D59" s="469" t="s">
        <v>835</v>
      </c>
      <c r="E59" s="470"/>
      <c r="F59" s="308">
        <v>0</v>
      </c>
      <c r="G59" s="23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4.25" customHeight="1" thickBot="1" x14ac:dyDescent="0.3">
      <c r="B60" s="50"/>
      <c r="C60" s="273" t="s">
        <v>16</v>
      </c>
      <c r="D60" s="463" t="s">
        <v>50</v>
      </c>
      <c r="E60" s="464"/>
      <c r="F60" s="280">
        <v>0</v>
      </c>
      <c r="G60" s="23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4.25" customHeight="1" thickBot="1" x14ac:dyDescent="0.3">
      <c r="B61" s="50"/>
      <c r="C61" s="471" t="s">
        <v>24</v>
      </c>
      <c r="D61" s="472"/>
      <c r="E61" s="472"/>
      <c r="F61" s="281">
        <f>SUM(F57:F60)</f>
        <v>618.11400000000003</v>
      </c>
      <c r="G61" s="24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2:26" ht="14.25" customHeight="1" x14ac:dyDescent="0.25">
      <c r="B62" s="50"/>
      <c r="C62" s="255"/>
      <c r="D62" s="255"/>
      <c r="E62" s="310"/>
      <c r="F62" s="255"/>
      <c r="G62" s="23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4.25" customHeight="1" x14ac:dyDescent="0.25">
      <c r="B63" s="50"/>
      <c r="C63" s="256" t="s">
        <v>51</v>
      </c>
      <c r="D63" s="256"/>
      <c r="E63" s="256"/>
      <c r="F63" s="256"/>
      <c r="G63" s="24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s="21" customFormat="1" ht="14.25" customHeight="1" thickBot="1" x14ac:dyDescent="0.3">
      <c r="B64" s="50"/>
      <c r="C64" s="256"/>
      <c r="D64" s="256"/>
      <c r="E64" s="256"/>
      <c r="F64" s="256"/>
      <c r="G64" s="24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4.25" customHeight="1" thickBot="1" x14ac:dyDescent="0.3">
      <c r="B65" s="50"/>
      <c r="C65" s="270">
        <v>2</v>
      </c>
      <c r="D65" s="471" t="s">
        <v>52</v>
      </c>
      <c r="E65" s="472"/>
      <c r="F65" s="270" t="s">
        <v>9</v>
      </c>
      <c r="G65" s="24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4.25" customHeight="1" x14ac:dyDescent="0.25">
      <c r="B66" s="50"/>
      <c r="C66" s="278" t="s">
        <v>27</v>
      </c>
      <c r="D66" s="473" t="s">
        <v>28</v>
      </c>
      <c r="E66" s="474"/>
      <c r="F66" s="279">
        <f>F39</f>
        <v>480.54999999999995</v>
      </c>
      <c r="G66" s="244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2:26" ht="14.25" customHeight="1" x14ac:dyDescent="0.25">
      <c r="B67" s="50"/>
      <c r="C67" s="272" t="s">
        <v>32</v>
      </c>
      <c r="D67" s="469" t="s">
        <v>33</v>
      </c>
      <c r="E67" s="470"/>
      <c r="F67" s="308">
        <f>F52</f>
        <v>584.48609999999996</v>
      </c>
      <c r="G67" s="23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4.25" customHeight="1" thickBot="1" x14ac:dyDescent="0.3">
      <c r="B68" s="50"/>
      <c r="C68" s="273" t="s">
        <v>45</v>
      </c>
      <c r="D68" s="463" t="s">
        <v>46</v>
      </c>
      <c r="E68" s="464"/>
      <c r="F68" s="280">
        <f>F61</f>
        <v>618.11400000000003</v>
      </c>
      <c r="G68" s="23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4.25" customHeight="1" thickBot="1" x14ac:dyDescent="0.3">
      <c r="B69" s="50"/>
      <c r="C69" s="471" t="s">
        <v>24</v>
      </c>
      <c r="D69" s="472"/>
      <c r="E69" s="472"/>
      <c r="F69" s="281">
        <f>SUM(F66:F68)</f>
        <v>1683.1500999999998</v>
      </c>
      <c r="G69" s="24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2:26" ht="14.25" customHeight="1" x14ac:dyDescent="0.25">
      <c r="B70" s="50"/>
      <c r="C70" s="255"/>
      <c r="D70" s="255"/>
      <c r="E70" s="255"/>
      <c r="F70" s="255"/>
      <c r="G70" s="23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4.25" customHeight="1" x14ac:dyDescent="0.25">
      <c r="B71" s="50"/>
      <c r="C71" s="256" t="s">
        <v>53</v>
      </c>
      <c r="D71" s="256"/>
      <c r="E71" s="256"/>
      <c r="F71" s="256"/>
      <c r="G71" s="24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s="21" customFormat="1" ht="14.25" customHeight="1" thickBot="1" x14ac:dyDescent="0.3">
      <c r="B72" s="50"/>
      <c r="C72" s="256"/>
      <c r="D72" s="256"/>
      <c r="E72" s="256"/>
      <c r="F72" s="256"/>
      <c r="G72" s="24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 thickBot="1" x14ac:dyDescent="0.3">
      <c r="B73" s="50"/>
      <c r="C73" s="270">
        <v>3</v>
      </c>
      <c r="D73" s="471" t="s">
        <v>54</v>
      </c>
      <c r="E73" s="472"/>
      <c r="F73" s="270" t="s">
        <v>9</v>
      </c>
      <c r="G73" s="24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2:26" ht="14.25" customHeight="1" x14ac:dyDescent="0.25">
      <c r="B74" s="50"/>
      <c r="C74" s="278" t="s">
        <v>10</v>
      </c>
      <c r="D74" s="317" t="s">
        <v>55</v>
      </c>
      <c r="E74" s="311">
        <v>0.05</v>
      </c>
      <c r="F74" s="313">
        <f>E74*(F30+F39)/12</f>
        <v>12.299791666666666</v>
      </c>
      <c r="G74" s="245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4.25" customHeight="1" x14ac:dyDescent="0.25">
      <c r="B75" s="50"/>
      <c r="C75" s="272" t="s">
        <v>12</v>
      </c>
      <c r="D75" s="481" t="s">
        <v>56</v>
      </c>
      <c r="E75" s="481"/>
      <c r="F75" s="314">
        <f>8%*F74</f>
        <v>0.98398333333333332</v>
      </c>
      <c r="G75" s="245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4.25" customHeight="1" x14ac:dyDescent="0.25">
      <c r="B76" s="50"/>
      <c r="C76" s="272" t="s">
        <v>14</v>
      </c>
      <c r="D76" s="480" t="s">
        <v>57</v>
      </c>
      <c r="E76" s="480"/>
      <c r="F76" s="314">
        <f>E74*40%*F51</f>
        <v>4.7231200000000007</v>
      </c>
      <c r="G76" s="24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4.25" customHeight="1" x14ac:dyDescent="0.25">
      <c r="B77" s="50"/>
      <c r="C77" s="272" t="s">
        <v>16</v>
      </c>
      <c r="D77" s="300" t="s">
        <v>58</v>
      </c>
      <c r="E77" s="312">
        <f>1-E74</f>
        <v>0.95</v>
      </c>
      <c r="F77" s="314">
        <f>E77*7/30/12*(F30+F39)</f>
        <v>54.529076388888875</v>
      </c>
      <c r="G77" s="24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4.25" customHeight="1" x14ac:dyDescent="0.25">
      <c r="B78" s="50"/>
      <c r="C78" s="272" t="s">
        <v>18</v>
      </c>
      <c r="D78" s="481" t="s">
        <v>59</v>
      </c>
      <c r="E78" s="481"/>
      <c r="F78" s="314">
        <f>E52%*F77</f>
        <v>10.796757124999996</v>
      </c>
      <c r="G78" s="23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4.25" customHeight="1" thickBot="1" x14ac:dyDescent="0.3">
      <c r="B79" s="50"/>
      <c r="C79" s="273" t="s">
        <v>20</v>
      </c>
      <c r="D79" s="463" t="s">
        <v>60</v>
      </c>
      <c r="E79" s="463"/>
      <c r="F79" s="315">
        <f>E77*40%*F51</f>
        <v>89.739279999999994</v>
      </c>
      <c r="G79" s="23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4.25" customHeight="1" thickBot="1" x14ac:dyDescent="0.3">
      <c r="B80" s="50"/>
      <c r="C80" s="471" t="s">
        <v>24</v>
      </c>
      <c r="D80" s="472"/>
      <c r="E80" s="472"/>
      <c r="F80" s="316">
        <f>SUM(F74:F79)</f>
        <v>173.07200851388887</v>
      </c>
      <c r="G80" s="24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ht="14.25" customHeight="1" x14ac:dyDescent="0.25">
      <c r="B81" s="50"/>
      <c r="C81" s="255"/>
      <c r="D81" s="255"/>
      <c r="E81" s="255"/>
      <c r="F81" s="265"/>
      <c r="G81" s="23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4.25" customHeight="1" x14ac:dyDescent="0.25">
      <c r="B82" s="50"/>
      <c r="C82" s="256" t="s">
        <v>61</v>
      </c>
      <c r="D82" s="256"/>
      <c r="E82" s="256"/>
      <c r="F82" s="266"/>
      <c r="G82" s="24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ht="14.25" customHeight="1" x14ac:dyDescent="0.25">
      <c r="B83" s="50"/>
      <c r="C83" s="255"/>
      <c r="D83" s="255"/>
      <c r="E83" s="255"/>
      <c r="F83" s="265"/>
      <c r="G83" s="23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4.25" customHeight="1" x14ac:dyDescent="0.25">
      <c r="B84" s="50"/>
      <c r="C84" s="256" t="s">
        <v>62</v>
      </c>
      <c r="D84" s="256"/>
      <c r="E84" s="256"/>
      <c r="F84" s="266"/>
      <c r="G84" s="24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s="21" customFormat="1" ht="14.25" customHeight="1" thickBot="1" x14ac:dyDescent="0.3">
      <c r="B85" s="50"/>
      <c r="C85" s="238"/>
      <c r="D85" s="238"/>
      <c r="E85" s="238"/>
      <c r="F85" s="246"/>
      <c r="G85" s="24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 thickBot="1" x14ac:dyDescent="0.3">
      <c r="B86" s="50"/>
      <c r="C86" s="270" t="s">
        <v>63</v>
      </c>
      <c r="D86" s="471" t="s">
        <v>64</v>
      </c>
      <c r="E86" s="472"/>
      <c r="F86" s="270" t="s">
        <v>9</v>
      </c>
      <c r="G86" s="242"/>
      <c r="H86" s="2"/>
      <c r="I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ht="14.25" customHeight="1" x14ac:dyDescent="0.25">
      <c r="B87" s="50"/>
      <c r="C87" s="278" t="s">
        <v>10</v>
      </c>
      <c r="D87" s="473" t="s">
        <v>65</v>
      </c>
      <c r="E87" s="474"/>
      <c r="F87" s="313">
        <v>0</v>
      </c>
      <c r="G87" s="235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4.25" customHeight="1" thickBot="1" x14ac:dyDescent="0.3">
      <c r="B88" s="50"/>
      <c r="C88" s="273" t="s">
        <v>12</v>
      </c>
      <c r="D88" s="463" t="s">
        <v>901</v>
      </c>
      <c r="E88" s="464"/>
      <c r="F88" s="315">
        <f>(F30+F69+F80)/F17*'Estimativa reposição ausências'!G17/12</f>
        <v>52.458509569121055</v>
      </c>
      <c r="G88" s="235"/>
      <c r="H88" s="1"/>
      <c r="I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4.25" customHeight="1" thickBot="1" x14ac:dyDescent="0.3">
      <c r="B89" s="50"/>
      <c r="C89" s="471" t="s">
        <v>24</v>
      </c>
      <c r="D89" s="472"/>
      <c r="E89" s="472"/>
      <c r="F89" s="316">
        <f>SUM(F87:F88)</f>
        <v>52.458509569121055</v>
      </c>
      <c r="G89" s="242"/>
      <c r="H89" s="2"/>
      <c r="I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ht="14.25" customHeight="1" x14ac:dyDescent="0.25">
      <c r="B90" s="50"/>
      <c r="C90" s="255"/>
      <c r="D90" s="255"/>
      <c r="E90" s="255"/>
      <c r="F90" s="265"/>
      <c r="G90" s="235"/>
      <c r="H90" s="1"/>
      <c r="I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4.25" customHeight="1" x14ac:dyDescent="0.25">
      <c r="B91" s="50"/>
      <c r="C91" s="256" t="s">
        <v>66</v>
      </c>
      <c r="D91" s="256"/>
      <c r="E91" s="256"/>
      <c r="F91" s="266"/>
      <c r="G91" s="242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s="21" customFormat="1" ht="14.25" customHeight="1" thickBot="1" x14ac:dyDescent="0.3">
      <c r="B92" s="50"/>
      <c r="C92" s="256"/>
      <c r="D92" s="256"/>
      <c r="E92" s="256"/>
      <c r="F92" s="266"/>
      <c r="G92" s="242"/>
      <c r="H92" s="2"/>
      <c r="I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 thickBot="1" x14ac:dyDescent="0.3">
      <c r="B93" s="50"/>
      <c r="C93" s="270" t="s">
        <v>67</v>
      </c>
      <c r="D93" s="471" t="s">
        <v>68</v>
      </c>
      <c r="E93" s="472"/>
      <c r="F93" s="270" t="s">
        <v>9</v>
      </c>
      <c r="G93" s="24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ht="14.25" customHeight="1" thickBot="1" x14ac:dyDescent="0.3">
      <c r="B94" s="50"/>
      <c r="C94" s="319" t="s">
        <v>10</v>
      </c>
      <c r="D94" s="467" t="s">
        <v>69</v>
      </c>
      <c r="E94" s="468"/>
      <c r="F94" s="323">
        <v>0</v>
      </c>
      <c r="G94" s="23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4.25" customHeight="1" thickBot="1" x14ac:dyDescent="0.3">
      <c r="B95" s="50"/>
      <c r="C95" s="471" t="s">
        <v>24</v>
      </c>
      <c r="D95" s="472"/>
      <c r="E95" s="472"/>
      <c r="F95" s="281"/>
      <c r="G95" s="24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2:26" ht="14.25" customHeight="1" x14ac:dyDescent="0.25">
      <c r="B96" s="50"/>
      <c r="C96" s="255"/>
      <c r="D96" s="255"/>
      <c r="E96" s="255"/>
      <c r="F96" s="255"/>
      <c r="G96" s="23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4.25" customHeight="1" x14ac:dyDescent="0.25">
      <c r="B97" s="50"/>
      <c r="C97" s="256" t="s">
        <v>70</v>
      </c>
      <c r="D97" s="256"/>
      <c r="E97" s="256"/>
      <c r="F97" s="256"/>
      <c r="G97" s="24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s="21" customFormat="1" ht="14.25" customHeight="1" thickBot="1" x14ac:dyDescent="0.3">
      <c r="B98" s="50"/>
      <c r="C98" s="256"/>
      <c r="D98" s="256"/>
      <c r="E98" s="256"/>
      <c r="F98" s="256"/>
      <c r="G98" s="24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 thickBot="1" x14ac:dyDescent="0.3">
      <c r="B99" s="50"/>
      <c r="C99" s="270">
        <v>4</v>
      </c>
      <c r="D99" s="471" t="s">
        <v>71</v>
      </c>
      <c r="E99" s="472"/>
      <c r="F99" s="270" t="s">
        <v>9</v>
      </c>
      <c r="G99" s="24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2:26" ht="14.25" customHeight="1" x14ac:dyDescent="0.25">
      <c r="B100" s="50"/>
      <c r="C100" s="278" t="s">
        <v>63</v>
      </c>
      <c r="D100" s="473" t="s">
        <v>72</v>
      </c>
      <c r="E100" s="474"/>
      <c r="F100" s="279">
        <f>F88</f>
        <v>52.458509569121055</v>
      </c>
      <c r="G100" s="23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4.25" customHeight="1" thickBot="1" x14ac:dyDescent="0.3">
      <c r="B101" s="50"/>
      <c r="C101" s="273" t="s">
        <v>67</v>
      </c>
      <c r="D101" s="463" t="s">
        <v>73</v>
      </c>
      <c r="E101" s="464"/>
      <c r="F101" s="280">
        <f>F94</f>
        <v>0</v>
      </c>
      <c r="G101" s="23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4.25" customHeight="1" thickBot="1" x14ac:dyDescent="0.3">
      <c r="B102" s="50"/>
      <c r="C102" s="471" t="s">
        <v>24</v>
      </c>
      <c r="D102" s="472"/>
      <c r="E102" s="472"/>
      <c r="F102" s="281">
        <f>SUM(F100:F101)</f>
        <v>52.458509569121055</v>
      </c>
      <c r="G102" s="24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2:26" ht="14.25" customHeight="1" x14ac:dyDescent="0.25">
      <c r="B103" s="50"/>
      <c r="C103" s="255"/>
      <c r="D103" s="255"/>
      <c r="E103" s="255"/>
      <c r="F103" s="318"/>
      <c r="G103" s="23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4.25" customHeight="1" x14ac:dyDescent="0.25">
      <c r="B104" s="50"/>
      <c r="C104" s="256" t="s">
        <v>74</v>
      </c>
      <c r="D104" s="256"/>
      <c r="E104" s="256"/>
      <c r="F104" s="256"/>
      <c r="G104" s="24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s="21" customFormat="1" ht="14.25" customHeight="1" thickBot="1" x14ac:dyDescent="0.3">
      <c r="B105" s="50"/>
      <c r="C105" s="256"/>
      <c r="D105" s="256"/>
      <c r="E105" s="256"/>
      <c r="F105" s="256"/>
      <c r="G105" s="24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 thickBot="1" x14ac:dyDescent="0.3">
      <c r="B106" s="50"/>
      <c r="C106" s="270">
        <v>5</v>
      </c>
      <c r="D106" s="471" t="s">
        <v>75</v>
      </c>
      <c r="E106" s="472"/>
      <c r="F106" s="270" t="s">
        <v>9</v>
      </c>
      <c r="G106" s="24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2:26" ht="14.25" customHeight="1" x14ac:dyDescent="0.25">
      <c r="B107" s="50"/>
      <c r="C107" s="278" t="s">
        <v>10</v>
      </c>
      <c r="D107" s="473" t="s">
        <v>76</v>
      </c>
      <c r="E107" s="474"/>
      <c r="F107" s="279">
        <f>'UNIFORME E EPI'!H15</f>
        <v>102.46666666666665</v>
      </c>
      <c r="G107" s="23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4.25" customHeight="1" x14ac:dyDescent="0.25">
      <c r="B108" s="50"/>
      <c r="C108" s="272" t="s">
        <v>12</v>
      </c>
      <c r="D108" s="469" t="s">
        <v>117</v>
      </c>
      <c r="E108" s="470"/>
      <c r="F108" s="308">
        <f>FERRAMENTAS!J343</f>
        <v>66.570363888888963</v>
      </c>
      <c r="G108" s="23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4.25" customHeight="1" x14ac:dyDescent="0.25">
      <c r="B109" s="50"/>
      <c r="C109" s="272" t="s">
        <v>14</v>
      </c>
      <c r="D109" s="469" t="s">
        <v>91</v>
      </c>
      <c r="E109" s="470"/>
      <c r="F109" s="308">
        <v>0</v>
      </c>
      <c r="G109" s="23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4.25" customHeight="1" thickBot="1" x14ac:dyDescent="0.3">
      <c r="B110" s="50"/>
      <c r="C110" s="273" t="s">
        <v>16</v>
      </c>
      <c r="D110" s="463" t="s">
        <v>92</v>
      </c>
      <c r="E110" s="464"/>
      <c r="F110" s="280">
        <v>0</v>
      </c>
      <c r="G110" s="23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4.25" customHeight="1" thickBot="1" x14ac:dyDescent="0.3">
      <c r="B111" s="50"/>
      <c r="C111" s="471" t="s">
        <v>24</v>
      </c>
      <c r="D111" s="472"/>
      <c r="E111" s="472"/>
      <c r="F111" s="281">
        <f>SUM(F107:F110)</f>
        <v>169.03703055555562</v>
      </c>
      <c r="G111" s="24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 thickBot="1" x14ac:dyDescent="0.3">
      <c r="B112" s="50"/>
      <c r="C112" s="266"/>
      <c r="D112" s="266"/>
      <c r="E112" s="266"/>
      <c r="F112" s="322"/>
      <c r="G112" s="24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 thickBot="1" x14ac:dyDescent="0.3">
      <c r="B113" s="50"/>
      <c r="C113" s="465" t="s">
        <v>78</v>
      </c>
      <c r="D113" s="466"/>
      <c r="E113" s="466"/>
      <c r="F113" s="320">
        <f>F30+F69+F80+F102+F111</f>
        <v>4549.1176486385657</v>
      </c>
      <c r="G113" s="24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2:26" ht="14.25" customHeight="1" x14ac:dyDescent="0.25">
      <c r="B114" s="50"/>
      <c r="C114" s="255"/>
      <c r="D114" s="255"/>
      <c r="E114" s="255"/>
      <c r="F114" s="255"/>
      <c r="G114" s="23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4.25" customHeight="1" x14ac:dyDescent="0.25">
      <c r="B115" s="50"/>
      <c r="C115" s="256" t="s">
        <v>79</v>
      </c>
      <c r="D115" s="256"/>
      <c r="E115" s="256"/>
      <c r="F115" s="256"/>
      <c r="G115" s="24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s="21" customFormat="1" ht="14.25" customHeight="1" thickBot="1" x14ac:dyDescent="0.3">
      <c r="B116" s="50"/>
      <c r="C116" s="256"/>
      <c r="D116" s="256"/>
      <c r="E116" s="256"/>
      <c r="F116" s="256"/>
      <c r="G116" s="24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 thickBot="1" x14ac:dyDescent="0.3">
      <c r="B117" s="50"/>
      <c r="C117" s="270">
        <v>6</v>
      </c>
      <c r="D117" s="297" t="s">
        <v>80</v>
      </c>
      <c r="E117" s="295" t="s">
        <v>34</v>
      </c>
      <c r="F117" s="321" t="s">
        <v>9</v>
      </c>
      <c r="G117" s="24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2:26" ht="14.25" customHeight="1" x14ac:dyDescent="0.25">
      <c r="B118" s="50"/>
      <c r="C118" s="278" t="s">
        <v>10</v>
      </c>
      <c r="D118" s="331" t="s">
        <v>81</v>
      </c>
      <c r="E118" s="324">
        <f>'COMPOSIÇÃO BDI'!E6</f>
        <v>6.3</v>
      </c>
      <c r="F118" s="328">
        <f>F113*E118%</f>
        <v>286.59441186422964</v>
      </c>
      <c r="G118" s="23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4.25" customHeight="1" x14ac:dyDescent="0.25">
      <c r="B119" s="50"/>
      <c r="C119" s="272" t="s">
        <v>12</v>
      </c>
      <c r="D119" s="298" t="s">
        <v>82</v>
      </c>
      <c r="E119" s="325">
        <f>'COMPOSIÇÃO BDI'!E10</f>
        <v>6.16</v>
      </c>
      <c r="F119" s="329">
        <f>(F113+F118)*E119%</f>
        <v>297.87986292697224</v>
      </c>
      <c r="G119" s="23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4.25" customHeight="1" x14ac:dyDescent="0.25">
      <c r="B120" s="50"/>
      <c r="C120" s="272" t="s">
        <v>14</v>
      </c>
      <c r="D120" s="298" t="s">
        <v>83</v>
      </c>
      <c r="E120" s="325">
        <f>SUM(E121:E124)</f>
        <v>10.15</v>
      </c>
      <c r="F120" s="329"/>
      <c r="G120" s="23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4.25" customHeight="1" x14ac:dyDescent="0.25">
      <c r="B121" s="50"/>
      <c r="C121" s="272"/>
      <c r="D121" s="298" t="s">
        <v>84</v>
      </c>
      <c r="E121" s="325">
        <f>'COMPOSIÇÃO BDI'!E15</f>
        <v>2</v>
      </c>
      <c r="F121" s="329">
        <f>(F113+F$118+F$119)/(1-E$120%)*E121%</f>
        <v>114.27027097228198</v>
      </c>
      <c r="G121" s="235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4.25" customHeight="1" x14ac:dyDescent="0.25">
      <c r="B122" s="50"/>
      <c r="C122" s="272"/>
      <c r="D122" s="298" t="s">
        <v>85</v>
      </c>
      <c r="E122" s="325">
        <f>'COMPOSIÇÃO BDI'!E14</f>
        <v>3</v>
      </c>
      <c r="F122" s="329">
        <f>(F113+F$118+F$119)/(1-E$120%)*E122%</f>
        <v>171.40540645842296</v>
      </c>
      <c r="G122" s="23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4.25" customHeight="1" x14ac:dyDescent="0.25">
      <c r="B123" s="50"/>
      <c r="C123" s="272"/>
      <c r="D123" s="298" t="s">
        <v>154</v>
      </c>
      <c r="E123" s="325">
        <f>'COMPOSIÇÃO BDI'!E16</f>
        <v>4.5</v>
      </c>
      <c r="F123" s="329">
        <f>(F113+F$118+F$119)/(1-E$120%)*E123%</f>
        <v>257.10810968763445</v>
      </c>
      <c r="G123" s="23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4.25" customHeight="1" thickBot="1" x14ac:dyDescent="0.3">
      <c r="B124" s="50"/>
      <c r="C124" s="273"/>
      <c r="D124" s="332" t="s">
        <v>86</v>
      </c>
      <c r="E124" s="326">
        <f>'COMPOSIÇÃO BDI'!E13</f>
        <v>0.65</v>
      </c>
      <c r="F124" s="330">
        <f>(F113+F$118+F$119)/(1-E$120%)*E124%</f>
        <v>37.137838065991644</v>
      </c>
      <c r="G124" s="23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4.25" customHeight="1" thickBot="1" x14ac:dyDescent="0.3">
      <c r="B125" s="50"/>
      <c r="C125" s="471" t="s">
        <v>24</v>
      </c>
      <c r="D125" s="475"/>
      <c r="E125" s="296"/>
      <c r="F125" s="327">
        <f>SUM(F118:F124)</f>
        <v>1164.395899975533</v>
      </c>
      <c r="G125" s="24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2:26" ht="14.25" customHeight="1" x14ac:dyDescent="0.25">
      <c r="B126" s="50"/>
      <c r="C126" s="255"/>
      <c r="D126" s="255"/>
      <c r="E126" s="255"/>
      <c r="F126" s="255"/>
      <c r="G126" s="23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4.25" customHeight="1" x14ac:dyDescent="0.25">
      <c r="B127" s="50"/>
      <c r="C127" s="478" t="s">
        <v>87</v>
      </c>
      <c r="D127" s="478"/>
      <c r="E127" s="478"/>
      <c r="F127" s="478"/>
      <c r="G127" s="24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s="21" customFormat="1" ht="14.25" customHeight="1" thickBot="1" x14ac:dyDescent="0.3">
      <c r="B128" s="50"/>
      <c r="C128" s="256"/>
      <c r="D128" s="256"/>
      <c r="E128" s="256"/>
      <c r="F128" s="256"/>
      <c r="G128" s="24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ht="14.25" customHeight="1" thickBot="1" x14ac:dyDescent="0.3">
      <c r="B129" s="50"/>
      <c r="C129" s="302"/>
      <c r="D129" s="476" t="s">
        <v>88</v>
      </c>
      <c r="E129" s="477"/>
      <c r="F129" s="270" t="s">
        <v>9</v>
      </c>
      <c r="G129" s="24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2:27" ht="14.25" customHeight="1" x14ac:dyDescent="0.25">
      <c r="B130" s="50"/>
      <c r="C130" s="278" t="s">
        <v>10</v>
      </c>
      <c r="D130" s="473" t="s">
        <v>7</v>
      </c>
      <c r="E130" s="474"/>
      <c r="F130" s="279">
        <f>F30</f>
        <v>2471.4</v>
      </c>
      <c r="G130" s="23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ht="14.25" customHeight="1" x14ac:dyDescent="0.25">
      <c r="B131" s="50"/>
      <c r="C131" s="272" t="s">
        <v>12</v>
      </c>
      <c r="D131" s="469" t="s">
        <v>25</v>
      </c>
      <c r="E131" s="470"/>
      <c r="F131" s="308">
        <f>F69</f>
        <v>1683.1500999999998</v>
      </c>
      <c r="G131" s="23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ht="14.25" customHeight="1" x14ac:dyDescent="0.25">
      <c r="B132" s="50"/>
      <c r="C132" s="272" t="s">
        <v>14</v>
      </c>
      <c r="D132" s="469" t="s">
        <v>53</v>
      </c>
      <c r="E132" s="470"/>
      <c r="F132" s="308">
        <f>F80</f>
        <v>173.07200851388887</v>
      </c>
      <c r="G132" s="23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ht="14.25" customHeight="1" x14ac:dyDescent="0.25">
      <c r="B133" s="50"/>
      <c r="C133" s="272" t="s">
        <v>16</v>
      </c>
      <c r="D133" s="469" t="s">
        <v>61</v>
      </c>
      <c r="E133" s="470"/>
      <c r="F133" s="308">
        <f>F102</f>
        <v>52.458509569121055</v>
      </c>
      <c r="G133" s="23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7" ht="14.25" customHeight="1" thickBot="1" x14ac:dyDescent="0.3">
      <c r="B134" s="50"/>
      <c r="C134" s="273" t="s">
        <v>18</v>
      </c>
      <c r="D134" s="463" t="s">
        <v>74</v>
      </c>
      <c r="E134" s="464"/>
      <c r="F134" s="280">
        <f>F111</f>
        <v>169.03703055555562</v>
      </c>
      <c r="G134" s="23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thickBot="1" x14ac:dyDescent="0.3">
      <c r="B135" s="50"/>
      <c r="C135" s="465" t="s">
        <v>89</v>
      </c>
      <c r="D135" s="466"/>
      <c r="E135" s="466"/>
      <c r="F135" s="320">
        <f>SUM(F130:F134)</f>
        <v>4549.1176486385657</v>
      </c>
      <c r="G135" s="24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 ht="14.25" customHeight="1" thickBot="1" x14ac:dyDescent="0.3">
      <c r="B136" s="50"/>
      <c r="C136" s="319" t="s">
        <v>20</v>
      </c>
      <c r="D136" s="467" t="s">
        <v>79</v>
      </c>
      <c r="E136" s="468"/>
      <c r="F136" s="323">
        <f>F125</f>
        <v>1164.395899975533</v>
      </c>
      <c r="G136" s="23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thickBot="1" x14ac:dyDescent="0.3">
      <c r="B137" s="50"/>
      <c r="C137" s="465" t="s">
        <v>90</v>
      </c>
      <c r="D137" s="466"/>
      <c r="E137" s="466"/>
      <c r="F137" s="320">
        <f>F135+F136</f>
        <v>5713.5135486140989</v>
      </c>
      <c r="G137" s="244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 ht="14.25" customHeight="1" x14ac:dyDescent="0.25">
      <c r="B138" s="52"/>
      <c r="C138" s="247"/>
      <c r="D138" s="247"/>
      <c r="E138" s="247"/>
      <c r="F138" s="247"/>
      <c r="G138" s="24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ht="14.25" customHeight="1" x14ac:dyDescent="0.25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</sheetData>
  <mergeCells count="74">
    <mergeCell ref="D11:E11"/>
    <mergeCell ref="C3:F3"/>
    <mergeCell ref="C7:F7"/>
    <mergeCell ref="D8:E8"/>
    <mergeCell ref="D9:E9"/>
    <mergeCell ref="D10:E10"/>
    <mergeCell ref="C5:F5"/>
    <mergeCell ref="C30:E30"/>
    <mergeCell ref="D12:E12"/>
    <mergeCell ref="D13:E13"/>
    <mergeCell ref="D14:E14"/>
    <mergeCell ref="D22:E22"/>
    <mergeCell ref="D23:E23"/>
    <mergeCell ref="D24:E24"/>
    <mergeCell ref="D26:E26"/>
    <mergeCell ref="D27:E27"/>
    <mergeCell ref="D28:E28"/>
    <mergeCell ref="D29:E29"/>
    <mergeCell ref="D15:E15"/>
    <mergeCell ref="D16:E16"/>
    <mergeCell ref="D17:E17"/>
    <mergeCell ref="D18:E18"/>
    <mergeCell ref="D25:E25"/>
    <mergeCell ref="D65:E65"/>
    <mergeCell ref="D36:E36"/>
    <mergeCell ref="D37:E37"/>
    <mergeCell ref="D38:E38"/>
    <mergeCell ref="C39:E39"/>
    <mergeCell ref="C52:D52"/>
    <mergeCell ref="D56:E56"/>
    <mergeCell ref="D57:E57"/>
    <mergeCell ref="D58:E58"/>
    <mergeCell ref="D59:E59"/>
    <mergeCell ref="D60:E60"/>
    <mergeCell ref="C61:E61"/>
    <mergeCell ref="D66:E66"/>
    <mergeCell ref="D67:E67"/>
    <mergeCell ref="D68:E68"/>
    <mergeCell ref="C69:E69"/>
    <mergeCell ref="D73:E73"/>
    <mergeCell ref="C80:E80"/>
    <mergeCell ref="D86:E86"/>
    <mergeCell ref="D75:E75"/>
    <mergeCell ref="D76:E76"/>
    <mergeCell ref="D78:E78"/>
    <mergeCell ref="D79:E79"/>
    <mergeCell ref="D87:E87"/>
    <mergeCell ref="C102:E102"/>
    <mergeCell ref="D88:E88"/>
    <mergeCell ref="C89:E89"/>
    <mergeCell ref="D93:E93"/>
    <mergeCell ref="D94:E94"/>
    <mergeCell ref="C95:E95"/>
    <mergeCell ref="D99:E99"/>
    <mergeCell ref="D100:E100"/>
    <mergeCell ref="D101:E101"/>
    <mergeCell ref="D132:E132"/>
    <mergeCell ref="D106:E106"/>
    <mergeCell ref="D107:E107"/>
    <mergeCell ref="D108:E108"/>
    <mergeCell ref="D109:E109"/>
    <mergeCell ref="D110:E110"/>
    <mergeCell ref="C111:E111"/>
    <mergeCell ref="C113:E113"/>
    <mergeCell ref="C125:D125"/>
    <mergeCell ref="D129:E129"/>
    <mergeCell ref="D130:E130"/>
    <mergeCell ref="D131:E131"/>
    <mergeCell ref="C127:F127"/>
    <mergeCell ref="D133:E133"/>
    <mergeCell ref="D134:E134"/>
    <mergeCell ref="C135:E135"/>
    <mergeCell ref="D136:E136"/>
    <mergeCell ref="C137:E137"/>
  </mergeCells>
  <pageMargins left="0.511811024" right="0.511811024" top="0.78740157499999996" bottom="0.78740157499999996" header="0" footer="0"/>
  <pageSetup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5"/>
  <sheetViews>
    <sheetView showGridLines="0" workbookViewId="0">
      <selection activeCell="F38" sqref="F38"/>
    </sheetView>
  </sheetViews>
  <sheetFormatPr defaultColWidth="12.625" defaultRowHeight="15" customHeight="1" x14ac:dyDescent="0.2"/>
  <cols>
    <col min="1" max="1" width="7.625" style="21" customWidth="1"/>
    <col min="2" max="2" width="3.625" style="21" customWidth="1"/>
    <col min="3" max="3" width="3.75" style="6" customWidth="1"/>
    <col min="4" max="4" width="54.25" style="6" customWidth="1"/>
    <col min="5" max="5" width="8.625" style="6" customWidth="1"/>
    <col min="6" max="6" width="27.75" style="6" customWidth="1"/>
    <col min="7" max="7" width="3.625" style="6" customWidth="1"/>
    <col min="8" max="8" width="8" style="6" customWidth="1"/>
    <col min="9" max="9" width="7.625" style="6" customWidth="1"/>
    <col min="10" max="27" width="8" style="6" customWidth="1"/>
    <col min="28" max="16384" width="12.625" style="6"/>
  </cols>
  <sheetData>
    <row r="1" spans="1:26" s="21" customFormat="1" ht="15" customHeight="1" x14ac:dyDescent="0.2"/>
    <row r="2" spans="1:26" s="21" customFormat="1" ht="15" customHeight="1" x14ac:dyDescent="0.25">
      <c r="B2" s="47"/>
      <c r="C2" s="48"/>
      <c r="D2" s="48"/>
      <c r="E2" s="48"/>
      <c r="F2" s="48"/>
      <c r="G2" s="49"/>
    </row>
    <row r="3" spans="1:26" ht="14.25" customHeight="1" x14ac:dyDescent="0.25">
      <c r="B3" s="50"/>
      <c r="C3" s="478" t="s">
        <v>0</v>
      </c>
      <c r="D3" s="482"/>
      <c r="E3" s="482"/>
      <c r="F3" s="482"/>
      <c r="G3" s="2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50"/>
      <c r="C4" s="255"/>
      <c r="D4" s="255"/>
      <c r="E4" s="255"/>
      <c r="F4" s="255"/>
      <c r="G4" s="2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50"/>
      <c r="C5" s="478" t="s">
        <v>1</v>
      </c>
      <c r="D5" s="478"/>
      <c r="E5" s="478"/>
      <c r="F5" s="478"/>
      <c r="G5" s="23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50"/>
      <c r="C6" s="238"/>
      <c r="D6" s="237"/>
      <c r="E6" s="237"/>
      <c r="F6" s="237"/>
      <c r="G6" s="2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3">
      <c r="B7" s="50"/>
      <c r="C7" s="483" t="s">
        <v>2</v>
      </c>
      <c r="D7" s="484"/>
      <c r="E7" s="484"/>
      <c r="F7" s="484"/>
      <c r="G7" s="2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0.25" x14ac:dyDescent="0.25">
      <c r="B8" s="50"/>
      <c r="C8" s="278">
        <v>1</v>
      </c>
      <c r="D8" s="473" t="s">
        <v>114</v>
      </c>
      <c r="E8" s="474"/>
      <c r="F8" s="339" t="s">
        <v>1565</v>
      </c>
      <c r="G8" s="23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B9" s="50"/>
      <c r="C9" s="272">
        <v>2</v>
      </c>
      <c r="D9" s="469" t="s">
        <v>3</v>
      </c>
      <c r="E9" s="470"/>
      <c r="F9" s="340" t="s">
        <v>125</v>
      </c>
      <c r="G9" s="2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B10" s="50"/>
      <c r="C10" s="272">
        <v>3</v>
      </c>
      <c r="D10" s="469" t="s">
        <v>4</v>
      </c>
      <c r="E10" s="470"/>
      <c r="F10" s="275">
        <v>2668.74</v>
      </c>
      <c r="G10" s="23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B11" s="50"/>
      <c r="C11" s="272">
        <v>4</v>
      </c>
      <c r="D11" s="461" t="s">
        <v>5</v>
      </c>
      <c r="E11" s="462"/>
      <c r="F11" s="340" t="s">
        <v>118</v>
      </c>
      <c r="G11" s="2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B12" s="50"/>
      <c r="C12" s="272">
        <v>5</v>
      </c>
      <c r="D12" s="469" t="s">
        <v>6</v>
      </c>
      <c r="E12" s="470"/>
      <c r="F12" s="341">
        <v>44682</v>
      </c>
      <c r="G12" s="23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B13" s="50"/>
      <c r="C13" s="272">
        <v>6</v>
      </c>
      <c r="D13" s="469" t="s">
        <v>115</v>
      </c>
      <c r="E13" s="470"/>
      <c r="F13" s="342">
        <v>1</v>
      </c>
      <c r="G13" s="2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11" customFormat="1" ht="14.25" customHeight="1" x14ac:dyDescent="0.25">
      <c r="A14" s="21"/>
      <c r="B14" s="50"/>
      <c r="C14" s="336">
        <v>7</v>
      </c>
      <c r="D14" s="480" t="s">
        <v>120</v>
      </c>
      <c r="E14" s="485"/>
      <c r="F14" s="276">
        <v>1212</v>
      </c>
      <c r="G14" s="23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12" customFormat="1" ht="14.25" customHeight="1" x14ac:dyDescent="0.25">
      <c r="A15" s="21"/>
      <c r="B15" s="50"/>
      <c r="C15" s="337">
        <v>8</v>
      </c>
      <c r="D15" s="487" t="s">
        <v>906</v>
      </c>
      <c r="E15" s="488"/>
      <c r="F15" s="343">
        <v>5.5</v>
      </c>
      <c r="G15" s="23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2" customFormat="1" ht="14.25" customHeight="1" x14ac:dyDescent="0.25">
      <c r="A16" s="21"/>
      <c r="B16" s="50"/>
      <c r="C16" s="336">
        <v>8</v>
      </c>
      <c r="D16" s="480" t="s">
        <v>904</v>
      </c>
      <c r="E16" s="485"/>
      <c r="F16" s="276">
        <v>21</v>
      </c>
      <c r="G16" s="23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2" customFormat="1" ht="14.25" customHeight="1" x14ac:dyDescent="0.25">
      <c r="A17" s="21"/>
      <c r="B17" s="50"/>
      <c r="C17" s="336">
        <v>9</v>
      </c>
      <c r="D17" s="480" t="s">
        <v>905</v>
      </c>
      <c r="E17" s="485"/>
      <c r="F17" s="276">
        <v>21</v>
      </c>
      <c r="G17" s="5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thickBot="1" x14ac:dyDescent="0.3">
      <c r="B18" s="232"/>
      <c r="C18" s="338">
        <v>10</v>
      </c>
      <c r="D18" s="489" t="s">
        <v>914</v>
      </c>
      <c r="E18" s="490"/>
      <c r="F18" s="344">
        <v>5</v>
      </c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12" customFormat="1" ht="14.25" customHeight="1" x14ac:dyDescent="0.25">
      <c r="A19" s="21"/>
      <c r="B19" s="50"/>
      <c r="C19" s="237"/>
      <c r="D19" s="237"/>
      <c r="E19" s="237"/>
      <c r="F19" s="237"/>
      <c r="G19" s="235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B20" s="50"/>
      <c r="C20" s="256" t="s">
        <v>7</v>
      </c>
      <c r="D20" s="255"/>
      <c r="E20" s="255"/>
      <c r="F20" s="255"/>
      <c r="G20" s="23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21" customFormat="1" ht="14.25" customHeight="1" thickBot="1" x14ac:dyDescent="0.3">
      <c r="B21" s="50"/>
      <c r="C21" s="256"/>
      <c r="D21" s="255"/>
      <c r="E21" s="255"/>
      <c r="F21" s="255"/>
      <c r="G21" s="23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thickBot="1" x14ac:dyDescent="0.3">
      <c r="B22" s="50"/>
      <c r="C22" s="270">
        <v>1</v>
      </c>
      <c r="D22" s="471" t="s">
        <v>8</v>
      </c>
      <c r="E22" s="472"/>
      <c r="F22" s="270" t="s">
        <v>9</v>
      </c>
      <c r="G22" s="23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B23" s="50"/>
      <c r="C23" s="271" t="s">
        <v>10</v>
      </c>
      <c r="D23" s="481" t="s">
        <v>11</v>
      </c>
      <c r="E23" s="486"/>
      <c r="F23" s="274">
        <f>F10</f>
        <v>2668.74</v>
      </c>
      <c r="G23" s="235"/>
      <c r="H23" s="1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B24" s="50"/>
      <c r="C24" s="272" t="s">
        <v>12</v>
      </c>
      <c r="D24" s="469" t="s">
        <v>13</v>
      </c>
      <c r="E24" s="470">
        <v>0.3</v>
      </c>
      <c r="F24" s="275">
        <f>E24*F23</f>
        <v>800.62199999999996</v>
      </c>
      <c r="G24" s="235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B25" s="50"/>
      <c r="C25" s="272" t="s">
        <v>14</v>
      </c>
      <c r="D25" s="469" t="s">
        <v>15</v>
      </c>
      <c r="E25" s="470"/>
      <c r="F25" s="275">
        <v>0</v>
      </c>
      <c r="G25" s="235"/>
      <c r="H25" s="1"/>
      <c r="I25" s="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B26" s="50"/>
      <c r="C26" s="272" t="s">
        <v>16</v>
      </c>
      <c r="D26" s="469" t="s">
        <v>17</v>
      </c>
      <c r="E26" s="470"/>
      <c r="F26" s="275">
        <v>0</v>
      </c>
      <c r="G26" s="23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B27" s="50"/>
      <c r="C27" s="272" t="s">
        <v>18</v>
      </c>
      <c r="D27" s="469" t="s">
        <v>19</v>
      </c>
      <c r="E27" s="470"/>
      <c r="F27" s="275">
        <v>0</v>
      </c>
      <c r="G27" s="23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B28" s="50"/>
      <c r="C28" s="272" t="s">
        <v>20</v>
      </c>
      <c r="D28" s="469" t="s">
        <v>21</v>
      </c>
      <c r="E28" s="470"/>
      <c r="F28" s="275">
        <v>0</v>
      </c>
      <c r="G28" s="23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thickBot="1" x14ac:dyDescent="0.3">
      <c r="B29" s="50"/>
      <c r="C29" s="273" t="s">
        <v>22</v>
      </c>
      <c r="D29" s="480" t="s">
        <v>23</v>
      </c>
      <c r="E29" s="485"/>
      <c r="F29" s="276">
        <v>0</v>
      </c>
      <c r="G29" s="23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thickBot="1" x14ac:dyDescent="0.3">
      <c r="B30" s="50"/>
      <c r="C30" s="471" t="s">
        <v>24</v>
      </c>
      <c r="D30" s="472"/>
      <c r="E30" s="472"/>
      <c r="F30" s="277">
        <f>SUM(F23:F29)</f>
        <v>3469.3619999999996</v>
      </c>
      <c r="G30" s="235"/>
      <c r="H30" s="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B31" s="50"/>
      <c r="C31" s="255"/>
      <c r="D31" s="255"/>
      <c r="E31" s="255"/>
      <c r="F31" s="255"/>
      <c r="G31" s="23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B32" s="50"/>
      <c r="C32" s="256" t="s">
        <v>25</v>
      </c>
      <c r="D32" s="255"/>
      <c r="E32" s="255"/>
      <c r="F32" s="255"/>
      <c r="G32" s="235"/>
      <c r="H32" s="1"/>
      <c r="I32" s="1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4.25" customHeight="1" x14ac:dyDescent="0.25">
      <c r="B33" s="50"/>
      <c r="C33" s="255"/>
      <c r="D33" s="255"/>
      <c r="E33" s="255"/>
      <c r="F33" s="255"/>
      <c r="G33" s="23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4.25" customHeight="1" x14ac:dyDescent="0.25">
      <c r="B34" s="50"/>
      <c r="C34" s="256" t="s">
        <v>26</v>
      </c>
      <c r="D34" s="255"/>
      <c r="E34" s="255"/>
      <c r="F34" s="255"/>
      <c r="G34" s="23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s="21" customFormat="1" ht="14.25" customHeight="1" thickBot="1" x14ac:dyDescent="0.3">
      <c r="B35" s="50"/>
      <c r="C35" s="256"/>
      <c r="D35" s="255"/>
      <c r="E35" s="255"/>
      <c r="F35" s="255"/>
      <c r="G35" s="23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4.25" customHeight="1" thickBot="1" x14ac:dyDescent="0.3">
      <c r="B36" s="50"/>
      <c r="C36" s="270" t="s">
        <v>27</v>
      </c>
      <c r="D36" s="471" t="s">
        <v>28</v>
      </c>
      <c r="E36" s="472"/>
      <c r="F36" s="270" t="s">
        <v>9</v>
      </c>
      <c r="G36" s="23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4.25" customHeight="1" x14ac:dyDescent="0.25">
      <c r="B37" s="50"/>
      <c r="C37" s="278" t="s">
        <v>10</v>
      </c>
      <c r="D37" s="473" t="s">
        <v>29</v>
      </c>
      <c r="E37" s="474"/>
      <c r="F37" s="279">
        <f>F30/12</f>
        <v>289.11349999999999</v>
      </c>
      <c r="G37" s="235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4.25" customHeight="1" thickBot="1" x14ac:dyDescent="0.3">
      <c r="B38" s="50"/>
      <c r="C38" s="273" t="s">
        <v>12</v>
      </c>
      <c r="D38" s="463" t="s">
        <v>30</v>
      </c>
      <c r="E38" s="464"/>
      <c r="F38" s="280">
        <f>F30*(1+1/3)/12</f>
        <v>385.48466666666656</v>
      </c>
      <c r="G38" s="23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4.25" customHeight="1" thickBot="1" x14ac:dyDescent="0.3">
      <c r="B39" s="50"/>
      <c r="C39" s="471" t="s">
        <v>24</v>
      </c>
      <c r="D39" s="472"/>
      <c r="E39" s="472"/>
      <c r="F39" s="281">
        <f>SUM(F37:F38)</f>
        <v>674.59816666666654</v>
      </c>
      <c r="G39" s="23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4.25" customHeight="1" x14ac:dyDescent="0.25">
      <c r="B40" s="50"/>
      <c r="C40" s="255"/>
      <c r="D40" s="255"/>
      <c r="E40" s="255"/>
      <c r="F40" s="255"/>
      <c r="G40" s="2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4.25" customHeight="1" x14ac:dyDescent="0.25">
      <c r="B41" s="50"/>
      <c r="C41" s="256" t="s">
        <v>31</v>
      </c>
      <c r="D41" s="256"/>
      <c r="E41" s="256"/>
      <c r="F41" s="256"/>
      <c r="G41" s="24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s="21" customFormat="1" ht="14.25" customHeight="1" thickBot="1" x14ac:dyDescent="0.3">
      <c r="B42" s="50"/>
      <c r="C42" s="256"/>
      <c r="D42" s="256"/>
      <c r="E42" s="256"/>
      <c r="F42" s="256"/>
      <c r="G42" s="24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ht="14.25" customHeight="1" thickBot="1" x14ac:dyDescent="0.3">
      <c r="B43" s="50"/>
      <c r="C43" s="270" t="s">
        <v>32</v>
      </c>
      <c r="D43" s="270" t="s">
        <v>33</v>
      </c>
      <c r="E43" s="302" t="s">
        <v>34</v>
      </c>
      <c r="F43" s="270" t="s">
        <v>9</v>
      </c>
      <c r="G43" s="24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2:26" ht="14.25" customHeight="1" x14ac:dyDescent="0.25">
      <c r="B44" s="50"/>
      <c r="C44" s="271" t="s">
        <v>10</v>
      </c>
      <c r="D44" s="299" t="s">
        <v>35</v>
      </c>
      <c r="E44" s="303">
        <v>0</v>
      </c>
      <c r="F44" s="307">
        <f t="shared" ref="F44:F51" si="0">(F$30+F$39)*E44%</f>
        <v>0</v>
      </c>
      <c r="G44" s="23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4.25" customHeight="1" x14ac:dyDescent="0.25">
      <c r="B45" s="50"/>
      <c r="C45" s="272" t="s">
        <v>12</v>
      </c>
      <c r="D45" s="300" t="s">
        <v>36</v>
      </c>
      <c r="E45" s="304">
        <v>2.5</v>
      </c>
      <c r="F45" s="308">
        <f t="shared" si="0"/>
        <v>103.59900416666665</v>
      </c>
      <c r="G45" s="23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4.25" customHeight="1" x14ac:dyDescent="0.25">
      <c r="B46" s="50"/>
      <c r="C46" s="272" t="s">
        <v>14</v>
      </c>
      <c r="D46" s="300" t="s">
        <v>37</v>
      </c>
      <c r="E46" s="304">
        <f>3*2</f>
        <v>6</v>
      </c>
      <c r="F46" s="308">
        <f t="shared" si="0"/>
        <v>248.63760999999994</v>
      </c>
      <c r="G46" s="2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4.25" customHeight="1" x14ac:dyDescent="0.25">
      <c r="B47" s="50"/>
      <c r="C47" s="272" t="s">
        <v>16</v>
      </c>
      <c r="D47" s="300" t="s">
        <v>38</v>
      </c>
      <c r="E47" s="304">
        <v>1.5</v>
      </c>
      <c r="F47" s="308">
        <f t="shared" si="0"/>
        <v>62.159402499999985</v>
      </c>
      <c r="G47" s="23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4.25" customHeight="1" x14ac:dyDescent="0.25">
      <c r="B48" s="50"/>
      <c r="C48" s="272" t="s">
        <v>18</v>
      </c>
      <c r="D48" s="300" t="s">
        <v>39</v>
      </c>
      <c r="E48" s="304">
        <v>1</v>
      </c>
      <c r="F48" s="308">
        <f t="shared" si="0"/>
        <v>41.439601666666661</v>
      </c>
      <c r="G48" s="2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4.25" customHeight="1" x14ac:dyDescent="0.25">
      <c r="B49" s="50"/>
      <c r="C49" s="272" t="s">
        <v>20</v>
      </c>
      <c r="D49" s="300" t="s">
        <v>40</v>
      </c>
      <c r="E49" s="304">
        <v>0.6</v>
      </c>
      <c r="F49" s="308">
        <f t="shared" si="0"/>
        <v>24.863760999999997</v>
      </c>
      <c r="G49" s="23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4.25" customHeight="1" x14ac:dyDescent="0.25">
      <c r="B50" s="50"/>
      <c r="C50" s="272" t="s">
        <v>22</v>
      </c>
      <c r="D50" s="300" t="s">
        <v>41</v>
      </c>
      <c r="E50" s="304">
        <v>0.2</v>
      </c>
      <c r="F50" s="308">
        <f t="shared" si="0"/>
        <v>8.2879203333333322</v>
      </c>
      <c r="G50" s="2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4.25" customHeight="1" thickBot="1" x14ac:dyDescent="0.3">
      <c r="B51" s="50"/>
      <c r="C51" s="273" t="s">
        <v>42</v>
      </c>
      <c r="D51" s="301" t="s">
        <v>43</v>
      </c>
      <c r="E51" s="305">
        <v>8</v>
      </c>
      <c r="F51" s="309">
        <f t="shared" si="0"/>
        <v>331.51681333333329</v>
      </c>
      <c r="G51" s="23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4.25" customHeight="1" thickBot="1" x14ac:dyDescent="0.3">
      <c r="B52" s="50"/>
      <c r="C52" s="471" t="s">
        <v>24</v>
      </c>
      <c r="D52" s="472"/>
      <c r="E52" s="306">
        <f t="shared" ref="E52:F52" si="1">SUM(E44:E51)</f>
        <v>19.799999999999997</v>
      </c>
      <c r="F52" s="277">
        <f t="shared" si="1"/>
        <v>820.50411299999985</v>
      </c>
      <c r="G52" s="24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ht="14.25" customHeight="1" x14ac:dyDescent="0.25">
      <c r="B53" s="50"/>
      <c r="C53" s="255"/>
      <c r="D53" s="255"/>
      <c r="E53" s="255"/>
      <c r="F53" s="255"/>
      <c r="G53" s="23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4.25" customHeight="1" x14ac:dyDescent="0.25">
      <c r="B54" s="50"/>
      <c r="C54" s="256" t="s">
        <v>44</v>
      </c>
      <c r="D54" s="256"/>
      <c r="E54" s="256"/>
      <c r="F54" s="256"/>
      <c r="G54" s="24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s="21" customFormat="1" ht="14.25" customHeight="1" thickBot="1" x14ac:dyDescent="0.3">
      <c r="B55" s="50"/>
      <c r="C55" s="256"/>
      <c r="D55" s="256"/>
      <c r="E55" s="256"/>
      <c r="F55" s="256"/>
      <c r="G55" s="24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ht="14.25" customHeight="1" thickBot="1" x14ac:dyDescent="0.3">
      <c r="B56" s="50"/>
      <c r="C56" s="270" t="s">
        <v>45</v>
      </c>
      <c r="D56" s="471" t="s">
        <v>46</v>
      </c>
      <c r="E56" s="472"/>
      <c r="F56" s="270" t="s">
        <v>9</v>
      </c>
      <c r="G56" s="24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2:26" ht="14.25" customHeight="1" x14ac:dyDescent="0.25">
      <c r="B57" s="50"/>
      <c r="C57" s="278" t="s">
        <v>10</v>
      </c>
      <c r="D57" s="473" t="s">
        <v>47</v>
      </c>
      <c r="E57" s="474"/>
      <c r="F57" s="279">
        <f>F15*2*F17-6%*F23</f>
        <v>70.87560000000002</v>
      </c>
      <c r="G57" s="23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4.25" customHeight="1" x14ac:dyDescent="0.25">
      <c r="B58" s="50"/>
      <c r="C58" s="272" t="s">
        <v>12</v>
      </c>
      <c r="D58" s="469" t="s">
        <v>48</v>
      </c>
      <c r="E58" s="470"/>
      <c r="F58" s="308">
        <f>F16*F17*0.91+F18*F17</f>
        <v>506.31</v>
      </c>
      <c r="G58" s="23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4.25" customHeight="1" x14ac:dyDescent="0.25">
      <c r="B59" s="50"/>
      <c r="C59" s="272" t="s">
        <v>14</v>
      </c>
      <c r="D59" s="469" t="s">
        <v>49</v>
      </c>
      <c r="E59" s="470"/>
      <c r="F59" s="308">
        <v>0</v>
      </c>
      <c r="G59" s="23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4.25" customHeight="1" thickBot="1" x14ac:dyDescent="0.3">
      <c r="B60" s="50"/>
      <c r="C60" s="273" t="s">
        <v>16</v>
      </c>
      <c r="D60" s="463" t="s">
        <v>50</v>
      </c>
      <c r="E60" s="464"/>
      <c r="F60" s="280">
        <v>0</v>
      </c>
      <c r="G60" s="23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4.25" customHeight="1" thickBot="1" x14ac:dyDescent="0.3">
      <c r="B61" s="50"/>
      <c r="C61" s="471" t="s">
        <v>24</v>
      </c>
      <c r="D61" s="472"/>
      <c r="E61" s="472"/>
      <c r="F61" s="281">
        <f>SUM(F57:F60)</f>
        <v>577.18560000000002</v>
      </c>
      <c r="G61" s="24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2:26" ht="14.25" customHeight="1" x14ac:dyDescent="0.25">
      <c r="B62" s="50"/>
      <c r="C62" s="255"/>
      <c r="D62" s="255"/>
      <c r="E62" s="310"/>
      <c r="F62" s="255"/>
      <c r="G62" s="23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4.25" customHeight="1" x14ac:dyDescent="0.25">
      <c r="B63" s="50"/>
      <c r="C63" s="256" t="s">
        <v>51</v>
      </c>
      <c r="D63" s="256"/>
      <c r="E63" s="256"/>
      <c r="F63" s="256"/>
      <c r="G63" s="24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s="21" customFormat="1" ht="14.25" customHeight="1" thickBot="1" x14ac:dyDescent="0.3">
      <c r="B64" s="50"/>
      <c r="C64" s="256"/>
      <c r="D64" s="256"/>
      <c r="E64" s="256"/>
      <c r="F64" s="256"/>
      <c r="G64" s="24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4.25" customHeight="1" thickBot="1" x14ac:dyDescent="0.3">
      <c r="B65" s="50"/>
      <c r="C65" s="270">
        <v>2</v>
      </c>
      <c r="D65" s="471" t="s">
        <v>52</v>
      </c>
      <c r="E65" s="472"/>
      <c r="F65" s="270" t="s">
        <v>9</v>
      </c>
      <c r="G65" s="24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4.25" customHeight="1" x14ac:dyDescent="0.25">
      <c r="B66" s="50"/>
      <c r="C66" s="278" t="s">
        <v>27</v>
      </c>
      <c r="D66" s="473" t="s">
        <v>28</v>
      </c>
      <c r="E66" s="474"/>
      <c r="F66" s="279">
        <f>F39</f>
        <v>674.59816666666654</v>
      </c>
      <c r="G66" s="244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2:26" ht="14.25" customHeight="1" x14ac:dyDescent="0.25">
      <c r="B67" s="50"/>
      <c r="C67" s="272" t="s">
        <v>32</v>
      </c>
      <c r="D67" s="469" t="s">
        <v>33</v>
      </c>
      <c r="E67" s="470"/>
      <c r="F67" s="308">
        <f>F52</f>
        <v>820.50411299999985</v>
      </c>
      <c r="G67" s="23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4.25" customHeight="1" thickBot="1" x14ac:dyDescent="0.3">
      <c r="B68" s="50"/>
      <c r="C68" s="273" t="s">
        <v>45</v>
      </c>
      <c r="D68" s="463" t="s">
        <v>46</v>
      </c>
      <c r="E68" s="464"/>
      <c r="F68" s="280">
        <f>F61</f>
        <v>577.18560000000002</v>
      </c>
      <c r="G68" s="23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4.25" customHeight="1" thickBot="1" x14ac:dyDescent="0.3">
      <c r="B69" s="50"/>
      <c r="C69" s="471" t="s">
        <v>24</v>
      </c>
      <c r="D69" s="472"/>
      <c r="E69" s="472"/>
      <c r="F69" s="281">
        <f>SUM(F66:F68)</f>
        <v>2072.2878796666664</v>
      </c>
      <c r="G69" s="24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2:26" ht="14.25" customHeight="1" x14ac:dyDescent="0.25">
      <c r="B70" s="50"/>
      <c r="C70" s="255"/>
      <c r="D70" s="255"/>
      <c r="E70" s="255"/>
      <c r="F70" s="255"/>
      <c r="G70" s="23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4.25" customHeight="1" x14ac:dyDescent="0.25">
      <c r="B71" s="50"/>
      <c r="C71" s="256" t="s">
        <v>53</v>
      </c>
      <c r="D71" s="256"/>
      <c r="E71" s="256"/>
      <c r="F71" s="256"/>
      <c r="G71" s="24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s="21" customFormat="1" ht="14.25" customHeight="1" thickBot="1" x14ac:dyDescent="0.3">
      <c r="B72" s="50"/>
      <c r="C72" s="256"/>
      <c r="D72" s="256"/>
      <c r="E72" s="256"/>
      <c r="F72" s="256"/>
      <c r="G72" s="24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 thickBot="1" x14ac:dyDescent="0.3">
      <c r="B73" s="50"/>
      <c r="C73" s="270">
        <v>3</v>
      </c>
      <c r="D73" s="471" t="s">
        <v>54</v>
      </c>
      <c r="E73" s="472"/>
      <c r="F73" s="270" t="s">
        <v>9</v>
      </c>
      <c r="G73" s="24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2:26" ht="14.25" customHeight="1" x14ac:dyDescent="0.25">
      <c r="B74" s="50"/>
      <c r="C74" s="278" t="s">
        <v>10</v>
      </c>
      <c r="D74" s="317" t="s">
        <v>55</v>
      </c>
      <c r="E74" s="311">
        <v>0.05</v>
      </c>
      <c r="F74" s="313">
        <f>E74*(F30+F39)/12</f>
        <v>17.266500694444442</v>
      </c>
      <c r="G74" s="245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4.25" customHeight="1" x14ac:dyDescent="0.25">
      <c r="B75" s="50"/>
      <c r="C75" s="272" t="s">
        <v>12</v>
      </c>
      <c r="D75" s="481" t="s">
        <v>56</v>
      </c>
      <c r="E75" s="481"/>
      <c r="F75" s="314">
        <f>8%*F74</f>
        <v>1.3813200555555554</v>
      </c>
      <c r="G75" s="245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4.25" customHeight="1" x14ac:dyDescent="0.25">
      <c r="B76" s="50"/>
      <c r="C76" s="272" t="s">
        <v>14</v>
      </c>
      <c r="D76" s="480" t="s">
        <v>57</v>
      </c>
      <c r="E76" s="480"/>
      <c r="F76" s="314">
        <f>E74*40%*F51</f>
        <v>6.6303362666666672</v>
      </c>
      <c r="G76" s="24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4.25" customHeight="1" x14ac:dyDescent="0.25">
      <c r="B77" s="50"/>
      <c r="C77" s="272" t="s">
        <v>16</v>
      </c>
      <c r="D77" s="300" t="s">
        <v>58</v>
      </c>
      <c r="E77" s="312">
        <f>1-E74</f>
        <v>0.95</v>
      </c>
      <c r="F77" s="314">
        <f>E77*7/30/12*(F30+F39)</f>
        <v>76.548153078703677</v>
      </c>
      <c r="G77" s="24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4.25" customHeight="1" x14ac:dyDescent="0.25">
      <c r="B78" s="50"/>
      <c r="C78" s="272" t="s">
        <v>18</v>
      </c>
      <c r="D78" s="481" t="s">
        <v>59</v>
      </c>
      <c r="E78" s="481"/>
      <c r="F78" s="314">
        <f>E52%*F77</f>
        <v>15.156534309583327</v>
      </c>
      <c r="G78" s="23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4.25" customHeight="1" thickBot="1" x14ac:dyDescent="0.3">
      <c r="B79" s="50"/>
      <c r="C79" s="273" t="s">
        <v>20</v>
      </c>
      <c r="D79" s="463" t="s">
        <v>60</v>
      </c>
      <c r="E79" s="463"/>
      <c r="F79" s="315">
        <f>E77*40%*F51</f>
        <v>125.97638906666666</v>
      </c>
      <c r="G79" s="23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4.25" customHeight="1" thickBot="1" x14ac:dyDescent="0.3">
      <c r="B80" s="50"/>
      <c r="C80" s="471" t="s">
        <v>24</v>
      </c>
      <c r="D80" s="472"/>
      <c r="E80" s="472"/>
      <c r="F80" s="316">
        <f>SUM(F74:F79)</f>
        <v>242.95923347162034</v>
      </c>
      <c r="G80" s="24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ht="14.25" customHeight="1" x14ac:dyDescent="0.25">
      <c r="B81" s="50"/>
      <c r="C81" s="255"/>
      <c r="D81" s="255"/>
      <c r="E81" s="255"/>
      <c r="F81" s="265"/>
      <c r="G81" s="23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4.25" customHeight="1" x14ac:dyDescent="0.25">
      <c r="B82" s="50"/>
      <c r="C82" s="256" t="s">
        <v>61</v>
      </c>
      <c r="D82" s="256"/>
      <c r="E82" s="256"/>
      <c r="F82" s="266"/>
      <c r="G82" s="24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ht="14.25" customHeight="1" x14ac:dyDescent="0.25">
      <c r="B83" s="50"/>
      <c r="C83" s="255"/>
      <c r="D83" s="255"/>
      <c r="E83" s="255"/>
      <c r="F83" s="265"/>
      <c r="G83" s="23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4.25" customHeight="1" x14ac:dyDescent="0.25">
      <c r="B84" s="50"/>
      <c r="C84" s="256" t="s">
        <v>62</v>
      </c>
      <c r="D84" s="256"/>
      <c r="E84" s="256"/>
      <c r="F84" s="266"/>
      <c r="G84" s="24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s="21" customFormat="1" ht="14.25" customHeight="1" thickBot="1" x14ac:dyDescent="0.3">
      <c r="B85" s="50"/>
      <c r="C85" s="238"/>
      <c r="D85" s="238"/>
      <c r="E85" s="238"/>
      <c r="F85" s="246"/>
      <c r="G85" s="24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 thickBot="1" x14ac:dyDescent="0.3">
      <c r="B86" s="50"/>
      <c r="C86" s="270" t="s">
        <v>63</v>
      </c>
      <c r="D86" s="471" t="s">
        <v>64</v>
      </c>
      <c r="E86" s="472"/>
      <c r="F86" s="270" t="s">
        <v>9</v>
      </c>
      <c r="G86" s="242"/>
      <c r="H86" s="2"/>
      <c r="I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ht="14.25" customHeight="1" x14ac:dyDescent="0.25">
      <c r="B87" s="50"/>
      <c r="C87" s="278" t="s">
        <v>10</v>
      </c>
      <c r="D87" s="473" t="s">
        <v>65</v>
      </c>
      <c r="E87" s="474"/>
      <c r="F87" s="313">
        <v>0</v>
      </c>
      <c r="G87" s="235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4.25" customHeight="1" thickBot="1" x14ac:dyDescent="0.3">
      <c r="B88" s="50"/>
      <c r="C88" s="273" t="s">
        <v>12</v>
      </c>
      <c r="D88" s="463" t="s">
        <v>901</v>
      </c>
      <c r="E88" s="464"/>
      <c r="F88" s="315">
        <f>(F30+F69+F80)/F17*'Estimativa reposição ausências'!G17/12</f>
        <v>70.119794405846434</v>
      </c>
      <c r="G88" s="235"/>
      <c r="H88" s="1"/>
      <c r="I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4.25" customHeight="1" thickBot="1" x14ac:dyDescent="0.3">
      <c r="B89" s="50"/>
      <c r="C89" s="471" t="s">
        <v>24</v>
      </c>
      <c r="D89" s="472"/>
      <c r="E89" s="472"/>
      <c r="F89" s="316">
        <f>SUM(F87:F88)</f>
        <v>70.119794405846434</v>
      </c>
      <c r="G89" s="242"/>
      <c r="H89" s="2"/>
      <c r="I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ht="14.25" customHeight="1" x14ac:dyDescent="0.25">
      <c r="B90" s="50"/>
      <c r="C90" s="255"/>
      <c r="D90" s="255"/>
      <c r="E90" s="255"/>
      <c r="F90" s="265"/>
      <c r="G90" s="235"/>
      <c r="H90" s="1"/>
      <c r="I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4.25" customHeight="1" x14ac:dyDescent="0.25">
      <c r="B91" s="50"/>
      <c r="C91" s="256" t="s">
        <v>66</v>
      </c>
      <c r="D91" s="256"/>
      <c r="E91" s="256"/>
      <c r="F91" s="266"/>
      <c r="G91" s="242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s="21" customFormat="1" ht="14.25" customHeight="1" thickBot="1" x14ac:dyDescent="0.3">
      <c r="B92" s="50"/>
      <c r="C92" s="256"/>
      <c r="D92" s="256"/>
      <c r="E92" s="256"/>
      <c r="F92" s="266"/>
      <c r="G92" s="242"/>
      <c r="H92" s="2"/>
      <c r="I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 thickBot="1" x14ac:dyDescent="0.3">
      <c r="B93" s="50"/>
      <c r="C93" s="270" t="s">
        <v>67</v>
      </c>
      <c r="D93" s="471" t="s">
        <v>68</v>
      </c>
      <c r="E93" s="472"/>
      <c r="F93" s="270" t="s">
        <v>9</v>
      </c>
      <c r="G93" s="24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ht="14.25" customHeight="1" thickBot="1" x14ac:dyDescent="0.3">
      <c r="B94" s="50"/>
      <c r="C94" s="319" t="s">
        <v>10</v>
      </c>
      <c r="D94" s="467" t="s">
        <v>69</v>
      </c>
      <c r="E94" s="468"/>
      <c r="F94" s="323">
        <v>0</v>
      </c>
      <c r="G94" s="23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4.25" customHeight="1" thickBot="1" x14ac:dyDescent="0.3">
      <c r="B95" s="50"/>
      <c r="C95" s="471" t="s">
        <v>24</v>
      </c>
      <c r="D95" s="472"/>
      <c r="E95" s="472"/>
      <c r="F95" s="281"/>
      <c r="G95" s="24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2:26" ht="14.25" customHeight="1" x14ac:dyDescent="0.25">
      <c r="B96" s="50"/>
      <c r="C96" s="255"/>
      <c r="D96" s="255"/>
      <c r="E96" s="255"/>
      <c r="F96" s="255"/>
      <c r="G96" s="23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4.25" customHeight="1" x14ac:dyDescent="0.25">
      <c r="B97" s="50"/>
      <c r="C97" s="256" t="s">
        <v>70</v>
      </c>
      <c r="D97" s="256"/>
      <c r="E97" s="256"/>
      <c r="F97" s="256"/>
      <c r="G97" s="24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s="21" customFormat="1" ht="14.25" customHeight="1" thickBot="1" x14ac:dyDescent="0.3">
      <c r="B98" s="50"/>
      <c r="C98" s="256"/>
      <c r="D98" s="256"/>
      <c r="E98" s="256"/>
      <c r="F98" s="256"/>
      <c r="G98" s="24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 thickBot="1" x14ac:dyDescent="0.3">
      <c r="B99" s="50"/>
      <c r="C99" s="270">
        <v>4</v>
      </c>
      <c r="D99" s="471" t="s">
        <v>71</v>
      </c>
      <c r="E99" s="472"/>
      <c r="F99" s="270" t="s">
        <v>9</v>
      </c>
      <c r="G99" s="24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2:26" ht="14.25" customHeight="1" x14ac:dyDescent="0.25">
      <c r="B100" s="50"/>
      <c r="C100" s="278" t="s">
        <v>63</v>
      </c>
      <c r="D100" s="473" t="s">
        <v>72</v>
      </c>
      <c r="E100" s="474"/>
      <c r="F100" s="279">
        <f>F88</f>
        <v>70.119794405846434</v>
      </c>
      <c r="G100" s="23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4.25" customHeight="1" thickBot="1" x14ac:dyDescent="0.3">
      <c r="B101" s="50"/>
      <c r="C101" s="273" t="s">
        <v>67</v>
      </c>
      <c r="D101" s="463" t="s">
        <v>73</v>
      </c>
      <c r="E101" s="464"/>
      <c r="F101" s="280">
        <f>F94</f>
        <v>0</v>
      </c>
      <c r="G101" s="23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4.25" customHeight="1" thickBot="1" x14ac:dyDescent="0.3">
      <c r="B102" s="50"/>
      <c r="C102" s="471" t="s">
        <v>24</v>
      </c>
      <c r="D102" s="472"/>
      <c r="E102" s="472"/>
      <c r="F102" s="281">
        <f>SUM(F100:F101)</f>
        <v>70.119794405846434</v>
      </c>
      <c r="G102" s="24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2:26" ht="14.25" customHeight="1" x14ac:dyDescent="0.25">
      <c r="B103" s="50"/>
      <c r="C103" s="255"/>
      <c r="D103" s="255"/>
      <c r="E103" s="255"/>
      <c r="F103" s="318"/>
      <c r="G103" s="23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4.25" customHeight="1" x14ac:dyDescent="0.25">
      <c r="B104" s="50"/>
      <c r="C104" s="256" t="s">
        <v>74</v>
      </c>
      <c r="D104" s="256"/>
      <c r="E104" s="256"/>
      <c r="F104" s="256"/>
      <c r="G104" s="24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s="21" customFormat="1" ht="14.25" customHeight="1" thickBot="1" x14ac:dyDescent="0.3">
      <c r="B105" s="50"/>
      <c r="C105" s="256"/>
      <c r="D105" s="256"/>
      <c r="E105" s="256"/>
      <c r="F105" s="256"/>
      <c r="G105" s="24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 thickBot="1" x14ac:dyDescent="0.3">
      <c r="B106" s="50"/>
      <c r="C106" s="270">
        <v>5</v>
      </c>
      <c r="D106" s="471" t="s">
        <v>75</v>
      </c>
      <c r="E106" s="472"/>
      <c r="F106" s="270" t="s">
        <v>9</v>
      </c>
      <c r="G106" s="24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2:26" ht="14.25" customHeight="1" x14ac:dyDescent="0.25">
      <c r="B107" s="50"/>
      <c r="C107" s="278" t="s">
        <v>10</v>
      </c>
      <c r="D107" s="473" t="s">
        <v>76</v>
      </c>
      <c r="E107" s="474"/>
      <c r="F107" s="279">
        <f>'UNIFORME E EPI'!H15+'UNIFORME E EPI'!H25</f>
        <v>217.01249999999999</v>
      </c>
      <c r="G107" s="23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4.25" customHeight="1" x14ac:dyDescent="0.25">
      <c r="B108" s="50"/>
      <c r="C108" s="272" t="s">
        <v>12</v>
      </c>
      <c r="D108" s="469" t="s">
        <v>117</v>
      </c>
      <c r="E108" s="470"/>
      <c r="F108" s="308">
        <f>FERRAMENTAS!J343</f>
        <v>66.570363888888963</v>
      </c>
      <c r="G108" s="23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4.25" customHeight="1" x14ac:dyDescent="0.25">
      <c r="B109" s="50"/>
      <c r="C109" s="272" t="s">
        <v>14</v>
      </c>
      <c r="D109" s="469" t="s">
        <v>91</v>
      </c>
      <c r="E109" s="470"/>
      <c r="F109" s="308">
        <v>0</v>
      </c>
      <c r="G109" s="23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4.25" customHeight="1" thickBot="1" x14ac:dyDescent="0.3">
      <c r="B110" s="50"/>
      <c r="C110" s="273" t="s">
        <v>16</v>
      </c>
      <c r="D110" s="463" t="s">
        <v>92</v>
      </c>
      <c r="E110" s="464"/>
      <c r="F110" s="280">
        <v>0</v>
      </c>
      <c r="G110" s="23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4.25" customHeight="1" thickBot="1" x14ac:dyDescent="0.3">
      <c r="B111" s="50"/>
      <c r="C111" s="471" t="s">
        <v>24</v>
      </c>
      <c r="D111" s="472"/>
      <c r="E111" s="472"/>
      <c r="F111" s="281">
        <f>SUM(F107:F110)</f>
        <v>283.58286388888894</v>
      </c>
      <c r="G111" s="24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 thickBot="1" x14ac:dyDescent="0.3">
      <c r="B112" s="50"/>
      <c r="C112" s="266"/>
      <c r="D112" s="266"/>
      <c r="E112" s="266"/>
      <c r="F112" s="322"/>
      <c r="G112" s="24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 thickBot="1" x14ac:dyDescent="0.3">
      <c r="B113" s="50"/>
      <c r="C113" s="465" t="s">
        <v>78</v>
      </c>
      <c r="D113" s="466"/>
      <c r="E113" s="466"/>
      <c r="F113" s="320">
        <f>F30+F69+F80+F102+F111</f>
        <v>6138.311771433021</v>
      </c>
      <c r="G113" s="24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2:26" ht="14.25" customHeight="1" x14ac:dyDescent="0.25">
      <c r="B114" s="50"/>
      <c r="C114" s="255"/>
      <c r="D114" s="255"/>
      <c r="E114" s="255"/>
      <c r="F114" s="255"/>
      <c r="G114" s="23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4.25" customHeight="1" x14ac:dyDescent="0.25">
      <c r="B115" s="50"/>
      <c r="C115" s="256" t="s">
        <v>79</v>
      </c>
      <c r="D115" s="256"/>
      <c r="E115" s="256"/>
      <c r="F115" s="256"/>
      <c r="G115" s="24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s="21" customFormat="1" ht="14.25" customHeight="1" thickBot="1" x14ac:dyDescent="0.3">
      <c r="B116" s="50"/>
      <c r="C116" s="256"/>
      <c r="D116" s="256"/>
      <c r="E116" s="256"/>
      <c r="F116" s="256"/>
      <c r="G116" s="24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 thickBot="1" x14ac:dyDescent="0.3">
      <c r="B117" s="50"/>
      <c r="C117" s="270">
        <v>6</v>
      </c>
      <c r="D117" s="297" t="s">
        <v>80</v>
      </c>
      <c r="E117" s="295" t="s">
        <v>34</v>
      </c>
      <c r="F117" s="321" t="s">
        <v>9</v>
      </c>
      <c r="G117" s="24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2:26" ht="14.25" customHeight="1" x14ac:dyDescent="0.25">
      <c r="B118" s="50"/>
      <c r="C118" s="278" t="s">
        <v>10</v>
      </c>
      <c r="D118" s="331" t="s">
        <v>81</v>
      </c>
      <c r="E118" s="324">
        <f>'COMPOSIÇÃO BDI'!E6</f>
        <v>6.3</v>
      </c>
      <c r="F118" s="328">
        <f>F113*E118%</f>
        <v>386.71364160028031</v>
      </c>
      <c r="G118" s="23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4.25" customHeight="1" x14ac:dyDescent="0.25">
      <c r="B119" s="50"/>
      <c r="C119" s="272" t="s">
        <v>12</v>
      </c>
      <c r="D119" s="298" t="s">
        <v>82</v>
      </c>
      <c r="E119" s="325">
        <f>'COMPOSIÇÃO BDI'!E10</f>
        <v>6.16</v>
      </c>
      <c r="F119" s="329">
        <f>(F113+F118)*E119%</f>
        <v>401.94156544285136</v>
      </c>
      <c r="G119" s="23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4.25" customHeight="1" x14ac:dyDescent="0.25">
      <c r="B120" s="50"/>
      <c r="C120" s="272" t="s">
        <v>14</v>
      </c>
      <c r="D120" s="298" t="s">
        <v>83</v>
      </c>
      <c r="E120" s="325">
        <f>SUM(E121:E124)</f>
        <v>10.15</v>
      </c>
      <c r="F120" s="329"/>
      <c r="G120" s="23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4.25" customHeight="1" x14ac:dyDescent="0.25">
      <c r="B121" s="50"/>
      <c r="C121" s="272"/>
      <c r="D121" s="298" t="s">
        <v>84</v>
      </c>
      <c r="E121" s="325">
        <f>'COMPOSIÇÃO BDI'!E15</f>
        <v>2</v>
      </c>
      <c r="F121" s="329">
        <f>(F113+F$118+F$119)/(1-E$120%)*E121%</f>
        <v>154.18958215862332</v>
      </c>
      <c r="G121" s="235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4.25" customHeight="1" x14ac:dyDescent="0.25">
      <c r="B122" s="50"/>
      <c r="C122" s="272"/>
      <c r="D122" s="298" t="s">
        <v>85</v>
      </c>
      <c r="E122" s="325">
        <f>'COMPOSIÇÃO BDI'!E14</f>
        <v>3</v>
      </c>
      <c r="F122" s="329">
        <f>(F113+F$118+F$119)/(1-E$120%)*E122%</f>
        <v>231.28437323793497</v>
      </c>
      <c r="G122" s="23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4.25" customHeight="1" x14ac:dyDescent="0.25">
      <c r="B123" s="50"/>
      <c r="C123" s="272"/>
      <c r="D123" s="298" t="s">
        <v>154</v>
      </c>
      <c r="E123" s="325">
        <f>'COMPOSIÇÃO BDI'!E16</f>
        <v>4.5</v>
      </c>
      <c r="F123" s="329">
        <f>(F113+F$118+F$119)/(1-E$120%)*E123%</f>
        <v>346.92655985690249</v>
      </c>
      <c r="G123" s="23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4.25" customHeight="1" thickBot="1" x14ac:dyDescent="0.3">
      <c r="B124" s="50"/>
      <c r="C124" s="273"/>
      <c r="D124" s="332" t="s">
        <v>86</v>
      </c>
      <c r="E124" s="326">
        <f>'COMPOSIÇÃO BDI'!E13</f>
        <v>0.65</v>
      </c>
      <c r="F124" s="330">
        <f>(F113+F$118+F$119)/(1-E$120%)*E124%</f>
        <v>50.111614201552584</v>
      </c>
      <c r="G124" s="23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4.25" customHeight="1" thickBot="1" x14ac:dyDescent="0.3">
      <c r="B125" s="50"/>
      <c r="C125" s="471" t="s">
        <v>24</v>
      </c>
      <c r="D125" s="475"/>
      <c r="E125" s="296"/>
      <c r="F125" s="327">
        <f>SUM(F118:F124)</f>
        <v>1571.167336498145</v>
      </c>
      <c r="G125" s="24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2:26" ht="14.25" customHeight="1" x14ac:dyDescent="0.25">
      <c r="B126" s="50"/>
      <c r="C126" s="255"/>
      <c r="D126" s="255"/>
      <c r="E126" s="255"/>
      <c r="F126" s="255"/>
      <c r="G126" s="23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4.25" customHeight="1" x14ac:dyDescent="0.25">
      <c r="B127" s="50"/>
      <c r="C127" s="478" t="s">
        <v>87</v>
      </c>
      <c r="D127" s="478"/>
      <c r="E127" s="478"/>
      <c r="F127" s="478"/>
      <c r="G127" s="24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s="21" customFormat="1" ht="14.25" customHeight="1" thickBot="1" x14ac:dyDescent="0.3">
      <c r="B128" s="50"/>
      <c r="C128" s="256"/>
      <c r="D128" s="256"/>
      <c r="E128" s="256"/>
      <c r="F128" s="256"/>
      <c r="G128" s="24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ht="14.25" customHeight="1" thickBot="1" x14ac:dyDescent="0.3">
      <c r="B129" s="50"/>
      <c r="C129" s="302"/>
      <c r="D129" s="476" t="s">
        <v>88</v>
      </c>
      <c r="E129" s="477"/>
      <c r="F129" s="270" t="s">
        <v>9</v>
      </c>
      <c r="G129" s="24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2:27" ht="14.25" customHeight="1" x14ac:dyDescent="0.25">
      <c r="B130" s="50"/>
      <c r="C130" s="278" t="s">
        <v>10</v>
      </c>
      <c r="D130" s="473" t="s">
        <v>7</v>
      </c>
      <c r="E130" s="474"/>
      <c r="F130" s="279">
        <f>F30</f>
        <v>3469.3619999999996</v>
      </c>
      <c r="G130" s="23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ht="14.25" customHeight="1" x14ac:dyDescent="0.25">
      <c r="B131" s="50"/>
      <c r="C131" s="272" t="s">
        <v>12</v>
      </c>
      <c r="D131" s="469" t="s">
        <v>25</v>
      </c>
      <c r="E131" s="470"/>
      <c r="F131" s="308">
        <f>F69</f>
        <v>2072.2878796666664</v>
      </c>
      <c r="G131" s="23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ht="14.25" customHeight="1" x14ac:dyDescent="0.25">
      <c r="B132" s="50"/>
      <c r="C132" s="272" t="s">
        <v>14</v>
      </c>
      <c r="D132" s="469" t="s">
        <v>53</v>
      </c>
      <c r="E132" s="470"/>
      <c r="F132" s="308">
        <f>F80</f>
        <v>242.95923347162034</v>
      </c>
      <c r="G132" s="23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ht="14.25" customHeight="1" x14ac:dyDescent="0.25">
      <c r="B133" s="50"/>
      <c r="C133" s="272" t="s">
        <v>16</v>
      </c>
      <c r="D133" s="469" t="s">
        <v>61</v>
      </c>
      <c r="E133" s="470"/>
      <c r="F133" s="308">
        <f>F102</f>
        <v>70.119794405846434</v>
      </c>
      <c r="G133" s="23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7" ht="14.25" customHeight="1" thickBot="1" x14ac:dyDescent="0.3">
      <c r="B134" s="50"/>
      <c r="C134" s="273" t="s">
        <v>18</v>
      </c>
      <c r="D134" s="463" t="s">
        <v>74</v>
      </c>
      <c r="E134" s="464"/>
      <c r="F134" s="280">
        <f>F111</f>
        <v>283.58286388888894</v>
      </c>
      <c r="G134" s="23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thickBot="1" x14ac:dyDescent="0.3">
      <c r="B135" s="50"/>
      <c r="C135" s="465" t="s">
        <v>89</v>
      </c>
      <c r="D135" s="466"/>
      <c r="E135" s="466"/>
      <c r="F135" s="320">
        <f>SUM(F130:F134)</f>
        <v>6138.311771433021</v>
      </c>
      <c r="G135" s="24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 ht="14.25" customHeight="1" thickBot="1" x14ac:dyDescent="0.3">
      <c r="B136" s="50"/>
      <c r="C136" s="319" t="s">
        <v>20</v>
      </c>
      <c r="D136" s="467" t="s">
        <v>79</v>
      </c>
      <c r="E136" s="468"/>
      <c r="F136" s="323">
        <f>F125</f>
        <v>1571.167336498145</v>
      </c>
      <c r="G136" s="23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thickBot="1" x14ac:dyDescent="0.3">
      <c r="B137" s="50"/>
      <c r="C137" s="465" t="s">
        <v>90</v>
      </c>
      <c r="D137" s="466"/>
      <c r="E137" s="466"/>
      <c r="F137" s="320">
        <f>F135+F136</f>
        <v>7709.4791079311663</v>
      </c>
      <c r="G137" s="244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 ht="14.25" customHeight="1" x14ac:dyDescent="0.25">
      <c r="B138" s="52"/>
      <c r="C138" s="247"/>
      <c r="D138" s="247"/>
      <c r="E138" s="247"/>
      <c r="F138" s="247"/>
      <c r="G138" s="24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ht="14.25" customHeight="1" x14ac:dyDescent="0.25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</sheetData>
  <mergeCells count="74">
    <mergeCell ref="C137:E137"/>
    <mergeCell ref="C5:F5"/>
    <mergeCell ref="D24:E24"/>
    <mergeCell ref="C111:E111"/>
    <mergeCell ref="C113:E113"/>
    <mergeCell ref="C125:D125"/>
    <mergeCell ref="C127:F127"/>
    <mergeCell ref="D134:E134"/>
    <mergeCell ref="D94:E94"/>
    <mergeCell ref="C95:E95"/>
    <mergeCell ref="D101:E101"/>
    <mergeCell ref="C102:E102"/>
    <mergeCell ref="D110:E110"/>
    <mergeCell ref="D73:E73"/>
    <mergeCell ref="D76:E76"/>
    <mergeCell ref="D79:E79"/>
    <mergeCell ref="D57:E57"/>
    <mergeCell ref="D26:E26"/>
    <mergeCell ref="D27:E27"/>
    <mergeCell ref="D28:E28"/>
    <mergeCell ref="D36:E36"/>
    <mergeCell ref="D37:E37"/>
    <mergeCell ref="C52:D52"/>
    <mergeCell ref="D56:E56"/>
    <mergeCell ref="D23:E23"/>
    <mergeCell ref="D29:E29"/>
    <mergeCell ref="C30:E30"/>
    <mergeCell ref="D38:E38"/>
    <mergeCell ref="C39:E39"/>
    <mergeCell ref="D25:E25"/>
    <mergeCell ref="C3:F3"/>
    <mergeCell ref="C7:F7"/>
    <mergeCell ref="D8:E8"/>
    <mergeCell ref="D9:E9"/>
    <mergeCell ref="D10:E10"/>
    <mergeCell ref="D11:E11"/>
    <mergeCell ref="D12:E12"/>
    <mergeCell ref="D13:E13"/>
    <mergeCell ref="D22:E22"/>
    <mergeCell ref="D14:E14"/>
    <mergeCell ref="D15:E15"/>
    <mergeCell ref="D16:E16"/>
    <mergeCell ref="D17:E17"/>
    <mergeCell ref="D18:E18"/>
    <mergeCell ref="D58:E58"/>
    <mergeCell ref="D59:E59"/>
    <mergeCell ref="D60:E60"/>
    <mergeCell ref="C61:E61"/>
    <mergeCell ref="D65:E65"/>
    <mergeCell ref="D66:E66"/>
    <mergeCell ref="D67:E67"/>
    <mergeCell ref="D68:E68"/>
    <mergeCell ref="C69:E69"/>
    <mergeCell ref="D86:E86"/>
    <mergeCell ref="C80:E80"/>
    <mergeCell ref="D87:E87"/>
    <mergeCell ref="C89:E89"/>
    <mergeCell ref="D93:E93"/>
    <mergeCell ref="D75:E75"/>
    <mergeCell ref="D78:E78"/>
    <mergeCell ref="D88:E88"/>
    <mergeCell ref="D99:E99"/>
    <mergeCell ref="D100:E100"/>
    <mergeCell ref="D106:E106"/>
    <mergeCell ref="D107:E107"/>
    <mergeCell ref="D108:E108"/>
    <mergeCell ref="D109:E109"/>
    <mergeCell ref="C135:E135"/>
    <mergeCell ref="D136:E136"/>
    <mergeCell ref="D129:E129"/>
    <mergeCell ref="D130:E130"/>
    <mergeCell ref="D131:E131"/>
    <mergeCell ref="D132:E132"/>
    <mergeCell ref="D133:E133"/>
  </mergeCells>
  <pageMargins left="0.511811024" right="0.511811024" top="0.78740157499999996" bottom="0.78740157499999996" header="0" footer="0"/>
  <pageSetup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4"/>
  <sheetViews>
    <sheetView showGridLines="0" workbookViewId="0">
      <selection activeCell="F56" sqref="F56"/>
    </sheetView>
  </sheetViews>
  <sheetFormatPr defaultColWidth="12.625" defaultRowHeight="15" customHeight="1" x14ac:dyDescent="0.2"/>
  <cols>
    <col min="1" max="1" width="7.625" style="21" customWidth="1"/>
    <col min="2" max="2" width="3.375" style="21" customWidth="1"/>
    <col min="3" max="3" width="3.75" style="6" customWidth="1"/>
    <col min="4" max="4" width="54.25" style="6" customWidth="1"/>
    <col min="5" max="5" width="8.625" style="6" customWidth="1"/>
    <col min="6" max="6" width="27.75" style="6" customWidth="1"/>
    <col min="7" max="7" width="3.375" style="6" customWidth="1"/>
    <col min="8" max="8" width="7.625" style="6" customWidth="1"/>
    <col min="9" max="27" width="8" style="6" customWidth="1"/>
    <col min="28" max="16384" width="12.625" style="6"/>
  </cols>
  <sheetData>
    <row r="1" spans="1:26" s="21" customFormat="1" ht="15" customHeight="1" x14ac:dyDescent="0.2"/>
    <row r="2" spans="1:26" s="21" customFormat="1" ht="15" customHeight="1" x14ac:dyDescent="0.2">
      <c r="B2" s="250"/>
      <c r="C2" s="251"/>
      <c r="D2" s="251"/>
      <c r="E2" s="251"/>
      <c r="F2" s="251"/>
      <c r="G2" s="252"/>
    </row>
    <row r="3" spans="1:26" ht="14.25" customHeight="1" x14ac:dyDescent="0.25">
      <c r="B3" s="253"/>
      <c r="C3" s="478" t="s">
        <v>0</v>
      </c>
      <c r="D3" s="482"/>
      <c r="E3" s="482"/>
      <c r="F3" s="482"/>
      <c r="G3" s="2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253"/>
      <c r="C4" s="255"/>
      <c r="D4" s="255"/>
      <c r="E4" s="255"/>
      <c r="F4" s="255"/>
      <c r="G4" s="2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253"/>
      <c r="C5" s="478" t="s">
        <v>1</v>
      </c>
      <c r="D5" s="478"/>
      <c r="E5" s="478"/>
      <c r="F5" s="478"/>
      <c r="G5" s="2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253"/>
      <c r="C6" s="256"/>
      <c r="D6" s="255"/>
      <c r="E6" s="255"/>
      <c r="F6" s="255"/>
      <c r="G6" s="25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3">
      <c r="B7" s="253"/>
      <c r="C7" s="483" t="s">
        <v>2</v>
      </c>
      <c r="D7" s="484"/>
      <c r="E7" s="484"/>
      <c r="F7" s="484"/>
      <c r="G7" s="2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7.25" x14ac:dyDescent="0.25">
      <c r="B8" s="253"/>
      <c r="C8" s="282">
        <v>1</v>
      </c>
      <c r="D8" s="495" t="s">
        <v>114</v>
      </c>
      <c r="E8" s="474"/>
      <c r="F8" s="287" t="s">
        <v>1567</v>
      </c>
      <c r="G8" s="25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B9" s="253"/>
      <c r="C9" s="283">
        <v>2</v>
      </c>
      <c r="D9" s="491" t="s">
        <v>3</v>
      </c>
      <c r="E9" s="470"/>
      <c r="F9" s="288" t="s">
        <v>993</v>
      </c>
      <c r="G9" s="25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B10" s="253"/>
      <c r="C10" s="283">
        <v>3</v>
      </c>
      <c r="D10" s="491" t="s">
        <v>4</v>
      </c>
      <c r="E10" s="470"/>
      <c r="F10" s="289">
        <v>3314.12</v>
      </c>
      <c r="G10" s="25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B11" s="253"/>
      <c r="C11" s="283">
        <v>4</v>
      </c>
      <c r="D11" s="496" t="s">
        <v>5</v>
      </c>
      <c r="E11" s="462"/>
      <c r="F11" s="288" t="s">
        <v>116</v>
      </c>
      <c r="G11" s="25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B12" s="253"/>
      <c r="C12" s="283">
        <v>5</v>
      </c>
      <c r="D12" s="491" t="s">
        <v>6</v>
      </c>
      <c r="E12" s="470"/>
      <c r="F12" s="290">
        <v>44317</v>
      </c>
      <c r="G12" s="25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B13" s="253"/>
      <c r="C13" s="283">
        <v>6</v>
      </c>
      <c r="D13" s="491" t="s">
        <v>115</v>
      </c>
      <c r="E13" s="470"/>
      <c r="F13" s="291">
        <v>1</v>
      </c>
      <c r="G13" s="25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11" customFormat="1" ht="14.25" customHeight="1" x14ac:dyDescent="0.25">
      <c r="A14" s="21"/>
      <c r="B14" s="253"/>
      <c r="C14" s="284">
        <v>7</v>
      </c>
      <c r="D14" s="492" t="s">
        <v>120</v>
      </c>
      <c r="E14" s="485"/>
      <c r="F14" s="292">
        <v>1212</v>
      </c>
      <c r="G14" s="25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12" customFormat="1" ht="14.25" customHeight="1" x14ac:dyDescent="0.25">
      <c r="A15" s="21"/>
      <c r="B15" s="253"/>
      <c r="C15" s="285">
        <v>8</v>
      </c>
      <c r="D15" s="493" t="s">
        <v>906</v>
      </c>
      <c r="E15" s="488"/>
      <c r="F15" s="293">
        <v>5.5</v>
      </c>
      <c r="G15" s="25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2" customFormat="1" ht="14.25" customHeight="1" x14ac:dyDescent="0.25">
      <c r="A16" s="21"/>
      <c r="B16" s="253"/>
      <c r="C16" s="285">
        <v>8</v>
      </c>
      <c r="D16" s="493" t="s">
        <v>904</v>
      </c>
      <c r="E16" s="488"/>
      <c r="F16" s="293">
        <v>38.5</v>
      </c>
      <c r="G16" s="25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2" customFormat="1" ht="14.25" customHeight="1" thickBot="1" x14ac:dyDescent="0.3">
      <c r="A17" s="21"/>
      <c r="B17" s="253"/>
      <c r="C17" s="286">
        <v>9</v>
      </c>
      <c r="D17" s="335" t="s">
        <v>905</v>
      </c>
      <c r="E17" s="350"/>
      <c r="F17" s="294">
        <v>21</v>
      </c>
      <c r="G17" s="25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B18" s="232"/>
      <c r="C18" s="255"/>
      <c r="D18" s="255"/>
      <c r="E18" s="255"/>
      <c r="F18" s="255"/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B19" s="253"/>
      <c r="C19" s="256" t="s">
        <v>7</v>
      </c>
      <c r="D19" s="255"/>
      <c r="E19" s="255"/>
      <c r="F19" s="255"/>
      <c r="G19" s="25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21" customFormat="1" ht="14.25" customHeight="1" thickBot="1" x14ac:dyDescent="0.3">
      <c r="B20" s="253"/>
      <c r="C20" s="256"/>
      <c r="D20" s="255"/>
      <c r="E20" s="255"/>
      <c r="F20" s="255"/>
      <c r="G20" s="25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thickBot="1" x14ac:dyDescent="0.3">
      <c r="B21" s="253"/>
      <c r="C21" s="270">
        <v>1</v>
      </c>
      <c r="D21" s="471" t="s">
        <v>8</v>
      </c>
      <c r="E21" s="472"/>
      <c r="F21" s="270" t="s">
        <v>9</v>
      </c>
      <c r="G21" s="25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5">
      <c r="B22" s="253"/>
      <c r="C22" s="271" t="s">
        <v>10</v>
      </c>
      <c r="D22" s="481" t="s">
        <v>11</v>
      </c>
      <c r="E22" s="486"/>
      <c r="F22" s="274">
        <v>3658.13</v>
      </c>
      <c r="G22" s="254"/>
      <c r="H22" s="1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B23" s="253"/>
      <c r="C23" s="272" t="s">
        <v>12</v>
      </c>
      <c r="D23" s="469" t="s">
        <v>13</v>
      </c>
      <c r="E23" s="470"/>
      <c r="F23" s="275">
        <v>0</v>
      </c>
      <c r="G23" s="254"/>
      <c r="H23" s="1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B24" s="253"/>
      <c r="C24" s="272" t="s">
        <v>14</v>
      </c>
      <c r="D24" s="469" t="s">
        <v>15</v>
      </c>
      <c r="E24" s="470"/>
      <c r="F24" s="275">
        <v>0</v>
      </c>
      <c r="G24" s="254"/>
      <c r="H24" s="1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B25" s="253"/>
      <c r="C25" s="272" t="s">
        <v>16</v>
      </c>
      <c r="D25" s="469" t="s">
        <v>17</v>
      </c>
      <c r="E25" s="470"/>
      <c r="F25" s="275">
        <v>0</v>
      </c>
      <c r="G25" s="25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B26" s="253"/>
      <c r="C26" s="272" t="s">
        <v>18</v>
      </c>
      <c r="D26" s="469" t="s">
        <v>19</v>
      </c>
      <c r="E26" s="470"/>
      <c r="F26" s="275">
        <v>0</v>
      </c>
      <c r="G26" s="25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B27" s="253"/>
      <c r="C27" s="272" t="s">
        <v>20</v>
      </c>
      <c r="D27" s="469" t="s">
        <v>21</v>
      </c>
      <c r="E27" s="470"/>
      <c r="F27" s="275">
        <v>0</v>
      </c>
      <c r="G27" s="25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thickBot="1" x14ac:dyDescent="0.3">
      <c r="B28" s="253"/>
      <c r="C28" s="273" t="s">
        <v>22</v>
      </c>
      <c r="D28" s="480" t="s">
        <v>23</v>
      </c>
      <c r="E28" s="485"/>
      <c r="F28" s="276">
        <v>0</v>
      </c>
      <c r="G28" s="25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thickBot="1" x14ac:dyDescent="0.3">
      <c r="B29" s="253"/>
      <c r="C29" s="471" t="s">
        <v>24</v>
      </c>
      <c r="D29" s="472"/>
      <c r="E29" s="472"/>
      <c r="F29" s="277">
        <f>SUM(F22:F28)</f>
        <v>3658.13</v>
      </c>
      <c r="G29" s="254"/>
      <c r="H29" s="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B30" s="253"/>
      <c r="C30" s="255"/>
      <c r="D30" s="255"/>
      <c r="E30" s="255"/>
      <c r="F30" s="255"/>
      <c r="G30" s="25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B31" s="253"/>
      <c r="C31" s="256" t="s">
        <v>25</v>
      </c>
      <c r="D31" s="255"/>
      <c r="E31" s="255"/>
      <c r="F31" s="255"/>
      <c r="G31" s="254"/>
      <c r="H31" s="1"/>
      <c r="I31" s="1"/>
      <c r="J31" s="5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B32" s="253"/>
      <c r="C32" s="255"/>
      <c r="D32" s="255"/>
      <c r="E32" s="255"/>
      <c r="F32" s="255"/>
      <c r="G32" s="25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4.25" customHeight="1" x14ac:dyDescent="0.25">
      <c r="B33" s="253"/>
      <c r="C33" s="256" t="s">
        <v>26</v>
      </c>
      <c r="D33" s="255"/>
      <c r="E33" s="255"/>
      <c r="F33" s="255"/>
      <c r="G33" s="25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s="21" customFormat="1" ht="14.25" customHeight="1" thickBot="1" x14ac:dyDescent="0.3">
      <c r="B34" s="253"/>
      <c r="C34" s="256"/>
      <c r="D34" s="255"/>
      <c r="E34" s="255"/>
      <c r="F34" s="255"/>
      <c r="G34" s="25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ht="14.25" customHeight="1" thickBot="1" x14ac:dyDescent="0.3">
      <c r="B35" s="253"/>
      <c r="C35" s="270" t="s">
        <v>27</v>
      </c>
      <c r="D35" s="471" t="s">
        <v>28</v>
      </c>
      <c r="E35" s="472"/>
      <c r="F35" s="270" t="s">
        <v>9</v>
      </c>
      <c r="G35" s="25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4.25" customHeight="1" x14ac:dyDescent="0.25">
      <c r="B36" s="253"/>
      <c r="C36" s="278" t="s">
        <v>10</v>
      </c>
      <c r="D36" s="473" t="s">
        <v>29</v>
      </c>
      <c r="E36" s="474"/>
      <c r="F36" s="279">
        <f>F29/12</f>
        <v>304.84416666666669</v>
      </c>
      <c r="G36" s="25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4.25" customHeight="1" thickBot="1" x14ac:dyDescent="0.3">
      <c r="B37" s="253"/>
      <c r="C37" s="273" t="s">
        <v>12</v>
      </c>
      <c r="D37" s="463" t="s">
        <v>30</v>
      </c>
      <c r="E37" s="464"/>
      <c r="F37" s="280">
        <f>F29*(1+1/3)/12</f>
        <v>406.45888888888885</v>
      </c>
      <c r="G37" s="26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4.25" customHeight="1" thickBot="1" x14ac:dyDescent="0.3">
      <c r="B38" s="253"/>
      <c r="C38" s="471" t="s">
        <v>24</v>
      </c>
      <c r="D38" s="472"/>
      <c r="E38" s="472"/>
      <c r="F38" s="281">
        <f>SUM(F36:F37)</f>
        <v>711.3030555555556</v>
      </c>
      <c r="G38" s="25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4.25" customHeight="1" x14ac:dyDescent="0.25">
      <c r="B39" s="253"/>
      <c r="C39" s="255"/>
      <c r="D39" s="255"/>
      <c r="E39" s="255"/>
      <c r="F39" s="255"/>
      <c r="G39" s="25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4.25" customHeight="1" x14ac:dyDescent="0.25">
      <c r="B40" s="253"/>
      <c r="C40" s="256" t="s">
        <v>31</v>
      </c>
      <c r="D40" s="256"/>
      <c r="E40" s="256"/>
      <c r="F40" s="256"/>
      <c r="G40" s="26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2:26" s="21" customFormat="1" ht="14.25" customHeight="1" thickBot="1" x14ac:dyDescent="0.3">
      <c r="B41" s="253"/>
      <c r="C41" s="256"/>
      <c r="D41" s="256"/>
      <c r="E41" s="256"/>
      <c r="F41" s="256"/>
      <c r="G41" s="26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ht="14.25" customHeight="1" thickBot="1" x14ac:dyDescent="0.3">
      <c r="B42" s="253"/>
      <c r="C42" s="270" t="s">
        <v>32</v>
      </c>
      <c r="D42" s="270" t="s">
        <v>33</v>
      </c>
      <c r="E42" s="302" t="s">
        <v>34</v>
      </c>
      <c r="F42" s="270" t="s">
        <v>9</v>
      </c>
      <c r="G42" s="26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ht="14.25" customHeight="1" x14ac:dyDescent="0.25">
      <c r="B43" s="253"/>
      <c r="C43" s="271" t="s">
        <v>10</v>
      </c>
      <c r="D43" s="299" t="s">
        <v>35</v>
      </c>
      <c r="E43" s="303">
        <v>0</v>
      </c>
      <c r="F43" s="307">
        <f t="shared" ref="F43:F50" si="0">(F$29+F$38)*E43%</f>
        <v>0</v>
      </c>
      <c r="G43" s="25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ht="14.25" customHeight="1" x14ac:dyDescent="0.25">
      <c r="B44" s="253"/>
      <c r="C44" s="272" t="s">
        <v>12</v>
      </c>
      <c r="D44" s="300" t="s">
        <v>36</v>
      </c>
      <c r="E44" s="304">
        <v>2.5</v>
      </c>
      <c r="F44" s="308">
        <f t="shared" si="0"/>
        <v>109.23582638888888</v>
      </c>
      <c r="G44" s="25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4.25" customHeight="1" x14ac:dyDescent="0.25">
      <c r="B45" s="253"/>
      <c r="C45" s="272" t="s">
        <v>14</v>
      </c>
      <c r="D45" s="300" t="s">
        <v>37</v>
      </c>
      <c r="E45" s="304">
        <f>3*2</f>
        <v>6</v>
      </c>
      <c r="F45" s="308">
        <f t="shared" si="0"/>
        <v>262.16598333333332</v>
      </c>
      <c r="G45" s="25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4.25" customHeight="1" x14ac:dyDescent="0.25">
      <c r="B46" s="253"/>
      <c r="C46" s="272" t="s">
        <v>16</v>
      </c>
      <c r="D46" s="300" t="s">
        <v>38</v>
      </c>
      <c r="E46" s="304">
        <v>1.5</v>
      </c>
      <c r="F46" s="308">
        <f t="shared" si="0"/>
        <v>65.541495833333329</v>
      </c>
      <c r="G46" s="25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4.25" customHeight="1" x14ac:dyDescent="0.25">
      <c r="B47" s="253"/>
      <c r="C47" s="272" t="s">
        <v>18</v>
      </c>
      <c r="D47" s="300" t="s">
        <v>39</v>
      </c>
      <c r="E47" s="304">
        <v>1</v>
      </c>
      <c r="F47" s="308">
        <f t="shared" si="0"/>
        <v>43.694330555555553</v>
      </c>
      <c r="G47" s="25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4.25" customHeight="1" x14ac:dyDescent="0.25">
      <c r="B48" s="253"/>
      <c r="C48" s="272" t="s">
        <v>20</v>
      </c>
      <c r="D48" s="300" t="s">
        <v>40</v>
      </c>
      <c r="E48" s="304">
        <v>0.6</v>
      </c>
      <c r="F48" s="308">
        <f t="shared" si="0"/>
        <v>26.216598333333334</v>
      </c>
      <c r="G48" s="25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4.25" customHeight="1" x14ac:dyDescent="0.25">
      <c r="B49" s="253"/>
      <c r="C49" s="272" t="s">
        <v>22</v>
      </c>
      <c r="D49" s="300" t="s">
        <v>41</v>
      </c>
      <c r="E49" s="304">
        <v>0.2</v>
      </c>
      <c r="F49" s="308">
        <f t="shared" si="0"/>
        <v>8.7388661111111112</v>
      </c>
      <c r="G49" s="25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4.25" customHeight="1" thickBot="1" x14ac:dyDescent="0.3">
      <c r="B50" s="253"/>
      <c r="C50" s="273" t="s">
        <v>42</v>
      </c>
      <c r="D50" s="301" t="s">
        <v>43</v>
      </c>
      <c r="E50" s="305">
        <v>8</v>
      </c>
      <c r="F50" s="309">
        <f t="shared" si="0"/>
        <v>349.55464444444442</v>
      </c>
      <c r="G50" s="25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4.25" customHeight="1" thickBot="1" x14ac:dyDescent="0.3">
      <c r="B51" s="253"/>
      <c r="C51" s="471" t="s">
        <v>24</v>
      </c>
      <c r="D51" s="472"/>
      <c r="E51" s="306">
        <f t="shared" ref="E51:F51" si="1">SUM(E43:E50)</f>
        <v>19.799999999999997</v>
      </c>
      <c r="F51" s="277">
        <f t="shared" si="1"/>
        <v>865.14774499999987</v>
      </c>
      <c r="G51" s="26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ht="14.25" customHeight="1" x14ac:dyDescent="0.25">
      <c r="B52" s="253"/>
      <c r="C52" s="255"/>
      <c r="D52" s="255"/>
      <c r="E52" s="255"/>
      <c r="F52" s="255"/>
      <c r="G52" s="25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ht="14.25" customHeight="1" x14ac:dyDescent="0.25">
      <c r="B53" s="253"/>
      <c r="C53" s="256" t="s">
        <v>44</v>
      </c>
      <c r="D53" s="256"/>
      <c r="E53" s="256"/>
      <c r="F53" s="256"/>
      <c r="G53" s="26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ht="14.25" customHeight="1" thickBot="1" x14ac:dyDescent="0.3">
      <c r="B54" s="253"/>
      <c r="C54" s="256"/>
      <c r="D54" s="256"/>
      <c r="E54" s="256"/>
      <c r="F54" s="256"/>
      <c r="G54" s="26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ht="14.25" customHeight="1" thickBot="1" x14ac:dyDescent="0.3">
      <c r="B55" s="253"/>
      <c r="C55" s="270" t="s">
        <v>45</v>
      </c>
      <c r="D55" s="471" t="s">
        <v>46</v>
      </c>
      <c r="E55" s="472"/>
      <c r="F55" s="270" t="s">
        <v>9</v>
      </c>
      <c r="G55" s="261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ht="14.25" customHeight="1" x14ac:dyDescent="0.25">
      <c r="B56" s="253"/>
      <c r="C56" s="278" t="s">
        <v>10</v>
      </c>
      <c r="D56" s="473" t="s">
        <v>47</v>
      </c>
      <c r="E56" s="474"/>
      <c r="F56" s="279">
        <f>F15*2*F17-6%*F22</f>
        <v>11.512200000000007</v>
      </c>
      <c r="G56" s="25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ht="14.25" customHeight="1" x14ac:dyDescent="0.25">
      <c r="B57" s="253"/>
      <c r="C57" s="272" t="s">
        <v>12</v>
      </c>
      <c r="D57" s="469" t="s">
        <v>48</v>
      </c>
      <c r="E57" s="470"/>
      <c r="F57" s="308">
        <f>F16*F17</f>
        <v>808.5</v>
      </c>
      <c r="G57" s="25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4.25" customHeight="1" x14ac:dyDescent="0.25">
      <c r="B58" s="253"/>
      <c r="C58" s="272" t="s">
        <v>14</v>
      </c>
      <c r="D58" s="469" t="s">
        <v>49</v>
      </c>
      <c r="E58" s="470"/>
      <c r="F58" s="308">
        <v>0</v>
      </c>
      <c r="G58" s="25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4.25" customHeight="1" thickBot="1" x14ac:dyDescent="0.3">
      <c r="B59" s="253"/>
      <c r="C59" s="273" t="s">
        <v>16</v>
      </c>
      <c r="D59" s="463" t="s">
        <v>50</v>
      </c>
      <c r="E59" s="464"/>
      <c r="F59" s="280">
        <v>0</v>
      </c>
      <c r="G59" s="25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4.25" customHeight="1" thickBot="1" x14ac:dyDescent="0.3">
      <c r="B60" s="253"/>
      <c r="C60" s="471" t="s">
        <v>24</v>
      </c>
      <c r="D60" s="472"/>
      <c r="E60" s="472"/>
      <c r="F60" s="281">
        <f>SUM(F56:F59)</f>
        <v>820.01220000000001</v>
      </c>
      <c r="G60" s="26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2:26" ht="14.25" customHeight="1" x14ac:dyDescent="0.25">
      <c r="B61" s="253"/>
      <c r="C61" s="255"/>
      <c r="D61" s="255"/>
      <c r="E61" s="310"/>
      <c r="F61" s="255"/>
      <c r="G61" s="25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ht="14.25" customHeight="1" x14ac:dyDescent="0.25">
      <c r="B62" s="253"/>
      <c r="C62" s="256" t="s">
        <v>51</v>
      </c>
      <c r="D62" s="256"/>
      <c r="E62" s="256"/>
      <c r="F62" s="256"/>
      <c r="G62" s="26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2:26" s="21" customFormat="1" ht="14.25" customHeight="1" thickBot="1" x14ac:dyDescent="0.3">
      <c r="B63" s="253"/>
      <c r="C63" s="256"/>
      <c r="D63" s="256"/>
      <c r="E63" s="256"/>
      <c r="F63" s="256"/>
      <c r="G63" s="26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ht="14.25" customHeight="1" thickBot="1" x14ac:dyDescent="0.3">
      <c r="B64" s="253"/>
      <c r="C64" s="270">
        <v>2</v>
      </c>
      <c r="D64" s="471" t="s">
        <v>52</v>
      </c>
      <c r="E64" s="472"/>
      <c r="F64" s="270" t="s">
        <v>9</v>
      </c>
      <c r="G64" s="26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4.25" customHeight="1" x14ac:dyDescent="0.25">
      <c r="B65" s="253"/>
      <c r="C65" s="278" t="s">
        <v>27</v>
      </c>
      <c r="D65" s="473" t="s">
        <v>28</v>
      </c>
      <c r="E65" s="474"/>
      <c r="F65" s="279">
        <f>F38</f>
        <v>711.3030555555556</v>
      </c>
      <c r="G65" s="263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4.25" customHeight="1" x14ac:dyDescent="0.25">
      <c r="B66" s="253"/>
      <c r="C66" s="272" t="s">
        <v>32</v>
      </c>
      <c r="D66" s="469" t="s">
        <v>33</v>
      </c>
      <c r="E66" s="470"/>
      <c r="F66" s="308">
        <f>F51</f>
        <v>865.14774499999987</v>
      </c>
      <c r="G66" s="25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ht="14.25" customHeight="1" thickBot="1" x14ac:dyDescent="0.3">
      <c r="B67" s="253"/>
      <c r="C67" s="273" t="s">
        <v>45</v>
      </c>
      <c r="D67" s="463" t="s">
        <v>46</v>
      </c>
      <c r="E67" s="464"/>
      <c r="F67" s="280">
        <f>F60</f>
        <v>820.01220000000001</v>
      </c>
      <c r="G67" s="25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4.25" customHeight="1" thickBot="1" x14ac:dyDescent="0.3">
      <c r="B68" s="253"/>
      <c r="C68" s="471" t="s">
        <v>24</v>
      </c>
      <c r="D68" s="472"/>
      <c r="E68" s="472"/>
      <c r="F68" s="281">
        <f>SUM(F65:F67)</f>
        <v>2396.4630005555555</v>
      </c>
      <c r="G68" s="261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2:26" ht="14.25" customHeight="1" x14ac:dyDescent="0.25">
      <c r="B69" s="253"/>
      <c r="C69" s="255"/>
      <c r="D69" s="255"/>
      <c r="E69" s="255"/>
      <c r="F69" s="255"/>
      <c r="G69" s="25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ht="14.25" customHeight="1" x14ac:dyDescent="0.25">
      <c r="B70" s="253"/>
      <c r="C70" s="256" t="s">
        <v>53</v>
      </c>
      <c r="D70" s="256"/>
      <c r="E70" s="256"/>
      <c r="F70" s="256"/>
      <c r="G70" s="261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2:26" s="21" customFormat="1" ht="14.25" customHeight="1" thickBot="1" x14ac:dyDescent="0.3">
      <c r="B71" s="253"/>
      <c r="C71" s="256"/>
      <c r="D71" s="256"/>
      <c r="E71" s="256"/>
      <c r="F71" s="256"/>
      <c r="G71" s="261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ht="14.25" customHeight="1" thickBot="1" x14ac:dyDescent="0.3">
      <c r="B72" s="253"/>
      <c r="C72" s="270">
        <v>3</v>
      </c>
      <c r="D72" s="471" t="s">
        <v>54</v>
      </c>
      <c r="E72" s="472"/>
      <c r="F72" s="270" t="s">
        <v>9</v>
      </c>
      <c r="G72" s="261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 x14ac:dyDescent="0.25">
      <c r="B73" s="253"/>
      <c r="C73" s="278" t="s">
        <v>10</v>
      </c>
      <c r="D73" s="317" t="s">
        <v>55</v>
      </c>
      <c r="E73" s="311">
        <v>0.05</v>
      </c>
      <c r="F73" s="313">
        <f>E73*(F29+F38)/12</f>
        <v>18.205971064814815</v>
      </c>
      <c r="G73" s="264"/>
      <c r="H73" s="5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ht="14.25" customHeight="1" x14ac:dyDescent="0.25">
      <c r="B74" s="253"/>
      <c r="C74" s="272" t="s">
        <v>12</v>
      </c>
      <c r="D74" s="481" t="s">
        <v>56</v>
      </c>
      <c r="E74" s="481"/>
      <c r="F74" s="314">
        <f>8%*F73</f>
        <v>1.4564776851851853</v>
      </c>
      <c r="G74" s="264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4.25" customHeight="1" x14ac:dyDescent="0.25">
      <c r="B75" s="253"/>
      <c r="C75" s="272" t="s">
        <v>14</v>
      </c>
      <c r="D75" s="480" t="s">
        <v>57</v>
      </c>
      <c r="E75" s="480"/>
      <c r="F75" s="314">
        <f>E73*40%*F50</f>
        <v>6.9910928888888897</v>
      </c>
      <c r="G75" s="264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4.25" customHeight="1" x14ac:dyDescent="0.25">
      <c r="B76" s="253"/>
      <c r="C76" s="272" t="s">
        <v>16</v>
      </c>
      <c r="D76" s="300" t="s">
        <v>58</v>
      </c>
      <c r="E76" s="312">
        <f>1-E73</f>
        <v>0.95</v>
      </c>
      <c r="F76" s="314">
        <f>E76*7/30/12*(F29+F38)</f>
        <v>80.713138387345666</v>
      </c>
      <c r="G76" s="26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4.25" customHeight="1" x14ac:dyDescent="0.25">
      <c r="B77" s="253"/>
      <c r="C77" s="272" t="s">
        <v>18</v>
      </c>
      <c r="D77" s="481" t="s">
        <v>59</v>
      </c>
      <c r="E77" s="481"/>
      <c r="F77" s="314">
        <f>E51%*F76</f>
        <v>15.98120140069444</v>
      </c>
      <c r="G77" s="25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4.25" customHeight="1" thickBot="1" x14ac:dyDescent="0.3">
      <c r="B78" s="253"/>
      <c r="C78" s="273" t="s">
        <v>20</v>
      </c>
      <c r="D78" s="463" t="s">
        <v>60</v>
      </c>
      <c r="E78" s="463"/>
      <c r="F78" s="315">
        <f>E76*40%*F50</f>
        <v>132.83076488888889</v>
      </c>
      <c r="G78" s="25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4.25" customHeight="1" thickBot="1" x14ac:dyDescent="0.3">
      <c r="B79" s="253"/>
      <c r="C79" s="471" t="s">
        <v>24</v>
      </c>
      <c r="D79" s="472"/>
      <c r="E79" s="472"/>
      <c r="F79" s="316">
        <f>SUM(F73:F78)</f>
        <v>256.1786463158179</v>
      </c>
      <c r="G79" s="261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2:26" ht="14.25" customHeight="1" x14ac:dyDescent="0.25">
      <c r="B80" s="253"/>
      <c r="C80" s="255"/>
      <c r="D80" s="255"/>
      <c r="E80" s="255"/>
      <c r="F80" s="265"/>
      <c r="G80" s="25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4.25" customHeight="1" x14ac:dyDescent="0.25">
      <c r="B81" s="253"/>
      <c r="C81" s="256" t="s">
        <v>61</v>
      </c>
      <c r="D81" s="256"/>
      <c r="E81" s="256"/>
      <c r="F81" s="266"/>
      <c r="G81" s="261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2:26" ht="14.25" customHeight="1" x14ac:dyDescent="0.25">
      <c r="B82" s="253"/>
      <c r="C82" s="255"/>
      <c r="D82" s="255"/>
      <c r="E82" s="255"/>
      <c r="F82" s="265"/>
      <c r="G82" s="25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4.25" customHeight="1" x14ac:dyDescent="0.25">
      <c r="B83" s="253"/>
      <c r="C83" s="256" t="s">
        <v>62</v>
      </c>
      <c r="D83" s="256"/>
      <c r="E83" s="256"/>
      <c r="F83" s="266"/>
      <c r="G83" s="261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2:26" s="21" customFormat="1" ht="14.25" customHeight="1" thickBot="1" x14ac:dyDescent="0.3">
      <c r="B84" s="253"/>
      <c r="C84" s="256"/>
      <c r="D84" s="256"/>
      <c r="E84" s="256"/>
      <c r="F84" s="266"/>
      <c r="G84" s="261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ht="14.25" customHeight="1" thickBot="1" x14ac:dyDescent="0.3">
      <c r="B85" s="253"/>
      <c r="C85" s="270" t="s">
        <v>63</v>
      </c>
      <c r="D85" s="471" t="s">
        <v>64</v>
      </c>
      <c r="E85" s="472"/>
      <c r="F85" s="270" t="s">
        <v>9</v>
      </c>
      <c r="G85" s="261"/>
      <c r="H85" s="2"/>
      <c r="I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 x14ac:dyDescent="0.25">
      <c r="B86" s="253"/>
      <c r="C86" s="278" t="s">
        <v>10</v>
      </c>
      <c r="D86" s="473" t="s">
        <v>65</v>
      </c>
      <c r="E86" s="474"/>
      <c r="F86" s="313">
        <v>0</v>
      </c>
      <c r="G86" s="254"/>
      <c r="H86" s="1"/>
      <c r="I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4.25" customHeight="1" thickBot="1" x14ac:dyDescent="0.3">
      <c r="B87" s="253"/>
      <c r="C87" s="273" t="s">
        <v>12</v>
      </c>
      <c r="D87" s="463" t="s">
        <v>901</v>
      </c>
      <c r="E87" s="464"/>
      <c r="F87" s="315">
        <f>(F29+F68+F79)/F17*'Estimativa reposição ausências'!G17/12</f>
        <v>76.497824099439228</v>
      </c>
      <c r="G87" s="254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4.25" customHeight="1" thickBot="1" x14ac:dyDescent="0.3">
      <c r="B88" s="253"/>
      <c r="C88" s="471" t="s">
        <v>24</v>
      </c>
      <c r="D88" s="472"/>
      <c r="E88" s="472"/>
      <c r="F88" s="316">
        <f>SUM(F86:F87)</f>
        <v>76.497824099439228</v>
      </c>
      <c r="G88" s="261"/>
      <c r="H88" s="2"/>
      <c r="I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2:26" ht="14.25" customHeight="1" x14ac:dyDescent="0.25">
      <c r="B89" s="253"/>
      <c r="C89" s="255"/>
      <c r="D89" s="255"/>
      <c r="E89" s="255"/>
      <c r="F89" s="265"/>
      <c r="G89" s="254"/>
      <c r="H89" s="1"/>
      <c r="I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4.25" customHeight="1" x14ac:dyDescent="0.25">
      <c r="B90" s="253"/>
      <c r="C90" s="256" t="s">
        <v>66</v>
      </c>
      <c r="D90" s="256"/>
      <c r="E90" s="256"/>
      <c r="F90" s="266"/>
      <c r="G90" s="261"/>
      <c r="H90" s="2"/>
      <c r="I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2:26" s="21" customFormat="1" ht="14.25" customHeight="1" thickBot="1" x14ac:dyDescent="0.3">
      <c r="B91" s="253"/>
      <c r="C91" s="256"/>
      <c r="D91" s="256"/>
      <c r="E91" s="256"/>
      <c r="F91" s="266"/>
      <c r="G91" s="261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ht="14.25" customHeight="1" thickBot="1" x14ac:dyDescent="0.3">
      <c r="B92" s="253"/>
      <c r="C92" s="270" t="s">
        <v>67</v>
      </c>
      <c r="D92" s="471" t="s">
        <v>68</v>
      </c>
      <c r="E92" s="472"/>
      <c r="F92" s="270" t="s">
        <v>9</v>
      </c>
      <c r="G92" s="261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 thickBot="1" x14ac:dyDescent="0.3">
      <c r="B93" s="253"/>
      <c r="C93" s="319" t="s">
        <v>10</v>
      </c>
      <c r="D93" s="467" t="s">
        <v>69</v>
      </c>
      <c r="E93" s="468"/>
      <c r="F93" s="323">
        <v>0</v>
      </c>
      <c r="G93" s="25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4.25" customHeight="1" thickBot="1" x14ac:dyDescent="0.3">
      <c r="B94" s="253"/>
      <c r="C94" s="471" t="s">
        <v>24</v>
      </c>
      <c r="D94" s="472"/>
      <c r="E94" s="472"/>
      <c r="F94" s="281"/>
      <c r="G94" s="261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2:26" ht="14.25" customHeight="1" x14ac:dyDescent="0.25">
      <c r="B95" s="253"/>
      <c r="C95" s="255"/>
      <c r="D95" s="255"/>
      <c r="E95" s="255"/>
      <c r="F95" s="255"/>
      <c r="G95" s="25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4.25" customHeight="1" x14ac:dyDescent="0.25">
      <c r="B96" s="253"/>
      <c r="C96" s="256" t="s">
        <v>70</v>
      </c>
      <c r="D96" s="256"/>
      <c r="E96" s="256"/>
      <c r="F96" s="256"/>
      <c r="G96" s="261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2:26" s="21" customFormat="1" ht="14.25" customHeight="1" thickBot="1" x14ac:dyDescent="0.3">
      <c r="B97" s="253"/>
      <c r="C97" s="256"/>
      <c r="D97" s="256"/>
      <c r="E97" s="256"/>
      <c r="F97" s="256"/>
      <c r="G97" s="261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ht="14.25" customHeight="1" thickBot="1" x14ac:dyDescent="0.3">
      <c r="B98" s="253"/>
      <c r="C98" s="270">
        <v>4</v>
      </c>
      <c r="D98" s="471" t="s">
        <v>71</v>
      </c>
      <c r="E98" s="472"/>
      <c r="F98" s="270" t="s">
        <v>9</v>
      </c>
      <c r="G98" s="261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 x14ac:dyDescent="0.25">
      <c r="B99" s="253"/>
      <c r="C99" s="278" t="s">
        <v>63</v>
      </c>
      <c r="D99" s="473" t="s">
        <v>72</v>
      </c>
      <c r="E99" s="474"/>
      <c r="F99" s="279">
        <f>F87</f>
        <v>76.497824099439228</v>
      </c>
      <c r="G99" s="25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ht="14.25" customHeight="1" thickBot="1" x14ac:dyDescent="0.3">
      <c r="B100" s="253"/>
      <c r="C100" s="273" t="s">
        <v>67</v>
      </c>
      <c r="D100" s="463" t="s">
        <v>73</v>
      </c>
      <c r="E100" s="464"/>
      <c r="F100" s="280">
        <f>F93</f>
        <v>0</v>
      </c>
      <c r="G100" s="25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4.25" customHeight="1" thickBot="1" x14ac:dyDescent="0.3">
      <c r="B101" s="253"/>
      <c r="C101" s="471" t="s">
        <v>24</v>
      </c>
      <c r="D101" s="472"/>
      <c r="E101" s="472"/>
      <c r="F101" s="281">
        <f>SUM(F99:F100)</f>
        <v>76.497824099439228</v>
      </c>
      <c r="G101" s="261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2:26" ht="14.25" customHeight="1" x14ac:dyDescent="0.25">
      <c r="B102" s="253"/>
      <c r="C102" s="255"/>
      <c r="D102" s="255"/>
      <c r="E102" s="255"/>
      <c r="F102" s="318"/>
      <c r="G102" s="25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ht="14.25" customHeight="1" x14ac:dyDescent="0.25">
      <c r="B103" s="253"/>
      <c r="C103" s="256" t="s">
        <v>74</v>
      </c>
      <c r="D103" s="256"/>
      <c r="E103" s="256"/>
      <c r="F103" s="256"/>
      <c r="G103" s="261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2:26" s="21" customFormat="1" ht="14.25" customHeight="1" thickBot="1" x14ac:dyDescent="0.3">
      <c r="B104" s="253"/>
      <c r="C104" s="256"/>
      <c r="D104" s="256"/>
      <c r="E104" s="256"/>
      <c r="F104" s="256"/>
      <c r="G104" s="261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ht="14.25" customHeight="1" thickBot="1" x14ac:dyDescent="0.3">
      <c r="B105" s="253"/>
      <c r="C105" s="270">
        <v>5</v>
      </c>
      <c r="D105" s="471" t="s">
        <v>75</v>
      </c>
      <c r="E105" s="472"/>
      <c r="F105" s="270" t="s">
        <v>9</v>
      </c>
      <c r="G105" s="261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 x14ac:dyDescent="0.25">
      <c r="B106" s="253"/>
      <c r="C106" s="278" t="s">
        <v>10</v>
      </c>
      <c r="D106" s="473" t="s">
        <v>76</v>
      </c>
      <c r="E106" s="474"/>
      <c r="F106" s="279">
        <f>'UNIFORME E EPI'!H15</f>
        <v>102.46666666666665</v>
      </c>
      <c r="G106" s="25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ht="14.25" customHeight="1" x14ac:dyDescent="0.25">
      <c r="B107" s="253"/>
      <c r="C107" s="272" t="s">
        <v>12</v>
      </c>
      <c r="D107" s="469" t="s">
        <v>117</v>
      </c>
      <c r="E107" s="470"/>
      <c r="F107" s="308">
        <f>FERRAMENTAS!J343</f>
        <v>66.570363888888963</v>
      </c>
      <c r="G107" s="25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4.25" customHeight="1" x14ac:dyDescent="0.25">
      <c r="B108" s="253"/>
      <c r="C108" s="272" t="s">
        <v>14</v>
      </c>
      <c r="D108" s="469" t="s">
        <v>91</v>
      </c>
      <c r="E108" s="470"/>
      <c r="F108" s="308">
        <v>0</v>
      </c>
      <c r="G108" s="25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4.25" customHeight="1" thickBot="1" x14ac:dyDescent="0.3">
      <c r="B109" s="253"/>
      <c r="C109" s="273" t="s">
        <v>16</v>
      </c>
      <c r="D109" s="463" t="s">
        <v>92</v>
      </c>
      <c r="E109" s="464"/>
      <c r="F109" s="280">
        <v>0</v>
      </c>
      <c r="G109" s="25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4.25" customHeight="1" thickBot="1" x14ac:dyDescent="0.3">
      <c r="B110" s="253"/>
      <c r="C110" s="471" t="s">
        <v>24</v>
      </c>
      <c r="D110" s="472"/>
      <c r="E110" s="472"/>
      <c r="F110" s="281">
        <f>SUM(F106:F109)</f>
        <v>169.03703055555562</v>
      </c>
      <c r="G110" s="261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2:26" ht="14.25" customHeight="1" thickBot="1" x14ac:dyDescent="0.3">
      <c r="B111" s="253"/>
      <c r="C111" s="266"/>
      <c r="D111" s="266"/>
      <c r="E111" s="266"/>
      <c r="F111" s="322"/>
      <c r="G111" s="261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 thickBot="1" x14ac:dyDescent="0.3">
      <c r="B112" s="253"/>
      <c r="C112" s="465" t="s">
        <v>78</v>
      </c>
      <c r="D112" s="466"/>
      <c r="E112" s="466"/>
      <c r="F112" s="320">
        <f>F29+F68+F79+F101+F110</f>
        <v>6556.3065015263683</v>
      </c>
      <c r="G112" s="261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 x14ac:dyDescent="0.25">
      <c r="B113" s="253"/>
      <c r="C113" s="255"/>
      <c r="D113" s="255"/>
      <c r="E113" s="255"/>
      <c r="F113" s="255"/>
      <c r="G113" s="25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ht="14.25" customHeight="1" x14ac:dyDescent="0.25">
      <c r="B114" s="253"/>
      <c r="C114" s="256" t="s">
        <v>79</v>
      </c>
      <c r="D114" s="256"/>
      <c r="E114" s="256"/>
      <c r="F114" s="256"/>
      <c r="G114" s="261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2:26" s="21" customFormat="1" ht="14.25" customHeight="1" thickBot="1" x14ac:dyDescent="0.3">
      <c r="B115" s="253"/>
      <c r="C115" s="256"/>
      <c r="D115" s="256"/>
      <c r="E115" s="256"/>
      <c r="F115" s="256"/>
      <c r="G115" s="261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ht="14.25" customHeight="1" thickBot="1" x14ac:dyDescent="0.3">
      <c r="B116" s="253"/>
      <c r="C116" s="270">
        <v>6</v>
      </c>
      <c r="D116" s="297" t="s">
        <v>80</v>
      </c>
      <c r="E116" s="295" t="s">
        <v>34</v>
      </c>
      <c r="F116" s="321" t="s">
        <v>9</v>
      </c>
      <c r="G116" s="261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 x14ac:dyDescent="0.25">
      <c r="B117" s="253"/>
      <c r="C117" s="278" t="s">
        <v>10</v>
      </c>
      <c r="D117" s="331" t="s">
        <v>81</v>
      </c>
      <c r="E117" s="324">
        <f>'COMPOSIÇÃO BDI'!E6</f>
        <v>6.3</v>
      </c>
      <c r="F117" s="328">
        <f>F112*E117%</f>
        <v>413.0473095961612</v>
      </c>
      <c r="G117" s="25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ht="14.25" customHeight="1" x14ac:dyDescent="0.25">
      <c r="B118" s="253"/>
      <c r="C118" s="272" t="s">
        <v>12</v>
      </c>
      <c r="D118" s="298" t="s">
        <v>82</v>
      </c>
      <c r="E118" s="325">
        <f>'COMPOSIÇÃO BDI'!E10</f>
        <v>6.16</v>
      </c>
      <c r="F118" s="329">
        <f>(F112+F117)*E118%</f>
        <v>429.31219476514786</v>
      </c>
      <c r="G118" s="25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4.25" customHeight="1" x14ac:dyDescent="0.25">
      <c r="B119" s="253"/>
      <c r="C119" s="272" t="s">
        <v>14</v>
      </c>
      <c r="D119" s="298" t="s">
        <v>83</v>
      </c>
      <c r="E119" s="325">
        <f>SUM(E120:E123)</f>
        <v>10.15</v>
      </c>
      <c r="F119" s="329"/>
      <c r="G119" s="25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4.25" customHeight="1" x14ac:dyDescent="0.25">
      <c r="B120" s="253"/>
      <c r="C120" s="272"/>
      <c r="D120" s="298" t="s">
        <v>84</v>
      </c>
      <c r="E120" s="325">
        <f>'COMPOSIÇÃO BDI'!E15</f>
        <v>2</v>
      </c>
      <c r="F120" s="329">
        <f>(F112+F$117+F$118)/(1-E$119%)*E120%</f>
        <v>164.68928226795055</v>
      </c>
      <c r="G120" s="25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4.25" customHeight="1" x14ac:dyDescent="0.25">
      <c r="B121" s="253"/>
      <c r="C121" s="272"/>
      <c r="D121" s="298" t="s">
        <v>94</v>
      </c>
      <c r="E121" s="325">
        <f>'COMPOSIÇÃO BDI'!E14</f>
        <v>3</v>
      </c>
      <c r="F121" s="329">
        <f>(F112+F$117+F$118)/(1-E$119%)*E121%</f>
        <v>247.03392340192582</v>
      </c>
      <c r="G121" s="25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4.25" customHeight="1" x14ac:dyDescent="0.25">
      <c r="B122" s="253"/>
      <c r="C122" s="272"/>
      <c r="D122" s="298" t="s">
        <v>154</v>
      </c>
      <c r="E122" s="325">
        <f>'COMPOSIÇÃO BDI'!E16</f>
        <v>4.5</v>
      </c>
      <c r="F122" s="329">
        <f>(F112+F$117+F$118)/(1-E$119%)*E122%</f>
        <v>370.55088510288874</v>
      </c>
      <c r="G122" s="25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4.25" customHeight="1" thickBot="1" x14ac:dyDescent="0.3">
      <c r="B123" s="253"/>
      <c r="C123" s="273"/>
      <c r="D123" s="332" t="s">
        <v>86</v>
      </c>
      <c r="E123" s="326">
        <f>'COMPOSIÇÃO BDI'!E13</f>
        <v>0.65</v>
      </c>
      <c r="F123" s="330">
        <f>(F112+F$117+F$118)/(1-E$119%)*E123%</f>
        <v>53.524016737083933</v>
      </c>
      <c r="G123" s="25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4.25" customHeight="1" thickBot="1" x14ac:dyDescent="0.3">
      <c r="B124" s="253"/>
      <c r="C124" s="471" t="s">
        <v>24</v>
      </c>
      <c r="D124" s="475"/>
      <c r="E124" s="296"/>
      <c r="F124" s="327">
        <f>SUM(F117:F123)</f>
        <v>1678.1576118711582</v>
      </c>
      <c r="G124" s="261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2:26" ht="14.25" customHeight="1" x14ac:dyDescent="0.25">
      <c r="B125" s="253"/>
      <c r="C125" s="255"/>
      <c r="D125" s="255"/>
      <c r="E125" s="255"/>
      <c r="F125" s="255"/>
      <c r="G125" s="25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ht="14.25" customHeight="1" x14ac:dyDescent="0.25">
      <c r="B126" s="253"/>
      <c r="C126" s="478" t="s">
        <v>87</v>
      </c>
      <c r="D126" s="478"/>
      <c r="E126" s="478"/>
      <c r="F126" s="478"/>
      <c r="G126" s="261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2:26" s="21" customFormat="1" ht="14.25" customHeight="1" thickBot="1" x14ac:dyDescent="0.3">
      <c r="B127" s="253"/>
      <c r="C127" s="256"/>
      <c r="D127" s="256"/>
      <c r="E127" s="256"/>
      <c r="F127" s="256"/>
      <c r="G127" s="261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ht="14.25" customHeight="1" thickBot="1" x14ac:dyDescent="0.3">
      <c r="B128" s="253"/>
      <c r="C128" s="302"/>
      <c r="D128" s="476" t="s">
        <v>88</v>
      </c>
      <c r="E128" s="477"/>
      <c r="F128" s="270" t="s">
        <v>9</v>
      </c>
      <c r="G128" s="261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ht="14.25" customHeight="1" x14ac:dyDescent="0.25">
      <c r="B129" s="253"/>
      <c r="C129" s="278" t="s">
        <v>10</v>
      </c>
      <c r="D129" s="473" t="s">
        <v>7</v>
      </c>
      <c r="E129" s="474"/>
      <c r="F129" s="279">
        <f>F29</f>
        <v>3658.13</v>
      </c>
      <c r="G129" s="25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7" ht="14.25" customHeight="1" x14ac:dyDescent="0.25">
      <c r="B130" s="253"/>
      <c r="C130" s="272" t="s">
        <v>12</v>
      </c>
      <c r="D130" s="469" t="s">
        <v>25</v>
      </c>
      <c r="E130" s="470"/>
      <c r="F130" s="308">
        <f>F68</f>
        <v>2396.4630005555555</v>
      </c>
      <c r="G130" s="25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ht="14.25" customHeight="1" x14ac:dyDescent="0.25">
      <c r="B131" s="253"/>
      <c r="C131" s="272" t="s">
        <v>14</v>
      </c>
      <c r="D131" s="469" t="s">
        <v>53</v>
      </c>
      <c r="E131" s="470"/>
      <c r="F131" s="308">
        <f>F79</f>
        <v>256.1786463158179</v>
      </c>
      <c r="G131" s="25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ht="14.25" customHeight="1" x14ac:dyDescent="0.25">
      <c r="B132" s="253"/>
      <c r="C132" s="272" t="s">
        <v>16</v>
      </c>
      <c r="D132" s="469" t="s">
        <v>61</v>
      </c>
      <c r="E132" s="470"/>
      <c r="F132" s="308">
        <f>F101</f>
        <v>76.497824099439228</v>
      </c>
      <c r="G132" s="25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ht="14.25" customHeight="1" thickBot="1" x14ac:dyDescent="0.3">
      <c r="B133" s="253"/>
      <c r="C133" s="273" t="s">
        <v>18</v>
      </c>
      <c r="D133" s="463" t="s">
        <v>74</v>
      </c>
      <c r="E133" s="464"/>
      <c r="F133" s="280">
        <f>F110</f>
        <v>169.03703055555562</v>
      </c>
      <c r="G133" s="25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thickBot="1" x14ac:dyDescent="0.3">
      <c r="B134" s="253"/>
      <c r="C134" s="465" t="s">
        <v>89</v>
      </c>
      <c r="D134" s="466"/>
      <c r="E134" s="466"/>
      <c r="F134" s="320">
        <f>SUM(F129:F133)</f>
        <v>6556.3065015263683</v>
      </c>
      <c r="G134" s="261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2:27" ht="14.25" customHeight="1" thickBot="1" x14ac:dyDescent="0.3">
      <c r="B135" s="253"/>
      <c r="C135" s="319" t="s">
        <v>20</v>
      </c>
      <c r="D135" s="467" t="s">
        <v>79</v>
      </c>
      <c r="E135" s="468"/>
      <c r="F135" s="323">
        <f>F124</f>
        <v>1678.1576118711582</v>
      </c>
      <c r="G135" s="25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thickBot="1" x14ac:dyDescent="0.3">
      <c r="B136" s="253"/>
      <c r="C136" s="465" t="s">
        <v>90</v>
      </c>
      <c r="D136" s="466"/>
      <c r="E136" s="466"/>
      <c r="F136" s="320">
        <f>F134+F135</f>
        <v>8234.4641133975274</v>
      </c>
      <c r="G136" s="26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2:27" ht="14.25" customHeight="1" x14ac:dyDescent="0.25">
      <c r="B137" s="267"/>
      <c r="C137" s="268"/>
      <c r="D137" s="268"/>
      <c r="E137" s="268"/>
      <c r="F137" s="268"/>
      <c r="G137" s="26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2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</sheetData>
  <mergeCells count="72">
    <mergeCell ref="D24:E24"/>
    <mergeCell ref="D23:E23"/>
    <mergeCell ref="D56:E56"/>
    <mergeCell ref="D25:E25"/>
    <mergeCell ref="D26:E26"/>
    <mergeCell ref="D27:E27"/>
    <mergeCell ref="D28:E28"/>
    <mergeCell ref="C29:E29"/>
    <mergeCell ref="D35:E35"/>
    <mergeCell ref="D36:E36"/>
    <mergeCell ref="D37:E37"/>
    <mergeCell ref="C38:E38"/>
    <mergeCell ref="C51:D51"/>
    <mergeCell ref="D55:E55"/>
    <mergeCell ref="C3:F3"/>
    <mergeCell ref="C7:F7"/>
    <mergeCell ref="D8:E8"/>
    <mergeCell ref="D9:E9"/>
    <mergeCell ref="D10:E10"/>
    <mergeCell ref="C5:F5"/>
    <mergeCell ref="D11:E11"/>
    <mergeCell ref="D12:E12"/>
    <mergeCell ref="D13:E13"/>
    <mergeCell ref="D21:E21"/>
    <mergeCell ref="D22:E22"/>
    <mergeCell ref="D14:E14"/>
    <mergeCell ref="D15:E15"/>
    <mergeCell ref="D16:E16"/>
    <mergeCell ref="D57:E57"/>
    <mergeCell ref="D58:E58"/>
    <mergeCell ref="D59:E59"/>
    <mergeCell ref="C60:E60"/>
    <mergeCell ref="D64:E64"/>
    <mergeCell ref="D65:E65"/>
    <mergeCell ref="D66:E66"/>
    <mergeCell ref="D67:E67"/>
    <mergeCell ref="C68:E68"/>
    <mergeCell ref="D72:E72"/>
    <mergeCell ref="D93:E93"/>
    <mergeCell ref="C79:E79"/>
    <mergeCell ref="D85:E85"/>
    <mergeCell ref="D86:E86"/>
    <mergeCell ref="D87:E87"/>
    <mergeCell ref="C88:E88"/>
    <mergeCell ref="D92:E92"/>
    <mergeCell ref="D74:E74"/>
    <mergeCell ref="D75:E75"/>
    <mergeCell ref="D77:E77"/>
    <mergeCell ref="D78:E78"/>
    <mergeCell ref="C112:E112"/>
    <mergeCell ref="C94:E94"/>
    <mergeCell ref="D98:E98"/>
    <mergeCell ref="D99:E99"/>
    <mergeCell ref="D100:E100"/>
    <mergeCell ref="C101:E101"/>
    <mergeCell ref="D105:E105"/>
    <mergeCell ref="D106:E106"/>
    <mergeCell ref="D107:E107"/>
    <mergeCell ref="D108:E108"/>
    <mergeCell ref="D109:E109"/>
    <mergeCell ref="C110:E110"/>
    <mergeCell ref="D133:E133"/>
    <mergeCell ref="C134:E134"/>
    <mergeCell ref="D135:E135"/>
    <mergeCell ref="C136:E136"/>
    <mergeCell ref="C124:D124"/>
    <mergeCell ref="D128:E128"/>
    <mergeCell ref="D129:E129"/>
    <mergeCell ref="D130:E130"/>
    <mergeCell ref="D131:E131"/>
    <mergeCell ref="D132:E132"/>
    <mergeCell ref="C126:F126"/>
  </mergeCells>
  <pageMargins left="0.511811024" right="0.511811024" top="0.78740157499999996" bottom="0.78740157499999996" header="0" footer="0"/>
  <pageSetup orientation="landscape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5"/>
  <sheetViews>
    <sheetView showGridLines="0" workbookViewId="0">
      <selection activeCell="F13" sqref="F13"/>
    </sheetView>
  </sheetViews>
  <sheetFormatPr defaultColWidth="12.625" defaultRowHeight="15" customHeight="1" x14ac:dyDescent="0.2"/>
  <cols>
    <col min="1" max="1" width="7.75" style="21" customWidth="1"/>
    <col min="2" max="2" width="3.25" style="21" customWidth="1"/>
    <col min="3" max="3" width="3.75" style="6" customWidth="1"/>
    <col min="4" max="4" width="54.25" style="6" customWidth="1"/>
    <col min="5" max="5" width="8.625" style="6" customWidth="1"/>
    <col min="6" max="6" width="22.5" style="6" customWidth="1"/>
    <col min="7" max="7" width="3.25" style="6" customWidth="1"/>
    <col min="8" max="8" width="7.75" style="6" customWidth="1"/>
    <col min="9" max="27" width="8" style="6" customWidth="1"/>
    <col min="28" max="16384" width="12.625" style="6"/>
  </cols>
  <sheetData>
    <row r="1" spans="1:26" s="21" customFormat="1" ht="15" customHeight="1" x14ac:dyDescent="0.2"/>
    <row r="2" spans="1:26" s="21" customFormat="1" ht="15" customHeight="1" x14ac:dyDescent="0.25">
      <c r="B2" s="47"/>
      <c r="C2" s="48"/>
      <c r="D2" s="48"/>
      <c r="E2" s="48"/>
      <c r="F2" s="48"/>
      <c r="G2" s="49"/>
    </row>
    <row r="3" spans="1:26" ht="14.25" customHeight="1" x14ac:dyDescent="0.25">
      <c r="B3" s="50"/>
      <c r="C3" s="478" t="s">
        <v>0</v>
      </c>
      <c r="D3" s="482"/>
      <c r="E3" s="482"/>
      <c r="F3" s="482"/>
      <c r="G3" s="2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50"/>
      <c r="C4" s="255"/>
      <c r="D4" s="255"/>
      <c r="E4" s="255"/>
      <c r="F4" s="255"/>
      <c r="G4" s="2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50"/>
      <c r="C5" s="478" t="s">
        <v>1</v>
      </c>
      <c r="D5" s="478"/>
      <c r="E5" s="478"/>
      <c r="F5" s="478"/>
      <c r="G5" s="23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50"/>
      <c r="C6" s="238"/>
      <c r="D6" s="237"/>
      <c r="E6" s="237"/>
      <c r="F6" s="237"/>
      <c r="G6" s="2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3">
      <c r="B7" s="50"/>
      <c r="C7" s="483" t="s">
        <v>2</v>
      </c>
      <c r="D7" s="484"/>
      <c r="E7" s="484"/>
      <c r="F7" s="484"/>
      <c r="G7" s="2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3" x14ac:dyDescent="0.25">
      <c r="B8" s="50"/>
      <c r="C8" s="278">
        <v>1</v>
      </c>
      <c r="D8" s="473" t="s">
        <v>114</v>
      </c>
      <c r="E8" s="474"/>
      <c r="F8" s="339" t="s">
        <v>1564</v>
      </c>
      <c r="G8" s="23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B9" s="50"/>
      <c r="C9" s="272">
        <v>2</v>
      </c>
      <c r="D9" s="469" t="s">
        <v>3</v>
      </c>
      <c r="E9" s="470"/>
      <c r="F9" s="340" t="s">
        <v>126</v>
      </c>
      <c r="G9" s="2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B10" s="50"/>
      <c r="C10" s="272">
        <v>3</v>
      </c>
      <c r="D10" s="469" t="s">
        <v>4</v>
      </c>
      <c r="E10" s="470"/>
      <c r="F10" s="275">
        <v>1986.6</v>
      </c>
      <c r="G10" s="235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B11" s="50"/>
      <c r="C11" s="272">
        <v>4</v>
      </c>
      <c r="D11" s="461" t="s">
        <v>5</v>
      </c>
      <c r="E11" s="462"/>
      <c r="F11" s="340" t="s">
        <v>913</v>
      </c>
      <c r="G11" s="2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B12" s="50"/>
      <c r="C12" s="272">
        <v>5</v>
      </c>
      <c r="D12" s="469" t="s">
        <v>6</v>
      </c>
      <c r="E12" s="470"/>
      <c r="F12" s="341">
        <v>44682</v>
      </c>
      <c r="G12" s="23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B13" s="50"/>
      <c r="C13" s="272">
        <v>6</v>
      </c>
      <c r="D13" s="469" t="s">
        <v>115</v>
      </c>
      <c r="E13" s="470"/>
      <c r="F13" s="342">
        <f>RESUMO!E15</f>
        <v>6</v>
      </c>
      <c r="G13" s="2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11" customFormat="1" ht="14.25" customHeight="1" x14ac:dyDescent="0.25">
      <c r="A14" s="21"/>
      <c r="B14" s="50"/>
      <c r="C14" s="336">
        <v>7</v>
      </c>
      <c r="D14" s="480" t="s">
        <v>120</v>
      </c>
      <c r="E14" s="485"/>
      <c r="F14" s="276">
        <v>1212</v>
      </c>
      <c r="G14" s="23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12" customFormat="1" ht="14.25" customHeight="1" x14ac:dyDescent="0.25">
      <c r="A15" s="21"/>
      <c r="B15" s="50"/>
      <c r="C15" s="337">
        <v>8</v>
      </c>
      <c r="D15" s="487" t="s">
        <v>906</v>
      </c>
      <c r="E15" s="488"/>
      <c r="F15" s="343">
        <v>5.5</v>
      </c>
      <c r="G15" s="23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2" customFormat="1" ht="14.25" customHeight="1" x14ac:dyDescent="0.25">
      <c r="A16" s="21"/>
      <c r="B16" s="50"/>
      <c r="C16" s="336">
        <v>8</v>
      </c>
      <c r="D16" s="480" t="s">
        <v>904</v>
      </c>
      <c r="E16" s="485"/>
      <c r="F16" s="276">
        <v>21</v>
      </c>
      <c r="G16" s="23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2" customFormat="1" ht="14.25" customHeight="1" x14ac:dyDescent="0.25">
      <c r="A17" s="21"/>
      <c r="B17" s="50"/>
      <c r="C17" s="336">
        <v>9</v>
      </c>
      <c r="D17" s="480" t="s">
        <v>905</v>
      </c>
      <c r="E17" s="485"/>
      <c r="F17" s="276">
        <v>21</v>
      </c>
      <c r="G17" s="5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12" customFormat="1" ht="14.25" customHeight="1" thickBot="1" x14ac:dyDescent="0.3">
      <c r="A18" s="21"/>
      <c r="B18" s="232"/>
      <c r="C18" s="338">
        <v>10</v>
      </c>
      <c r="D18" s="489" t="s">
        <v>914</v>
      </c>
      <c r="E18" s="490"/>
      <c r="F18" s="344">
        <v>5</v>
      </c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B19" s="50"/>
      <c r="C19" s="237"/>
      <c r="D19" s="237"/>
      <c r="E19" s="237"/>
      <c r="F19" s="237"/>
      <c r="G19" s="235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B20" s="50"/>
      <c r="C20" s="256" t="s">
        <v>7</v>
      </c>
      <c r="D20" s="255"/>
      <c r="E20" s="255"/>
      <c r="F20" s="255"/>
      <c r="G20" s="23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21" customFormat="1" ht="14.25" customHeight="1" thickBot="1" x14ac:dyDescent="0.3">
      <c r="B21" s="50"/>
      <c r="C21" s="256"/>
      <c r="D21" s="255"/>
      <c r="E21" s="255"/>
      <c r="F21" s="255"/>
      <c r="G21" s="23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thickBot="1" x14ac:dyDescent="0.3">
      <c r="B22" s="50"/>
      <c r="C22" s="270">
        <v>1</v>
      </c>
      <c r="D22" s="471" t="s">
        <v>8</v>
      </c>
      <c r="E22" s="472"/>
      <c r="F22" s="270" t="s">
        <v>9</v>
      </c>
      <c r="G22" s="23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B23" s="50"/>
      <c r="C23" s="271" t="s">
        <v>10</v>
      </c>
      <c r="D23" s="481" t="s">
        <v>11</v>
      </c>
      <c r="E23" s="486"/>
      <c r="F23" s="274">
        <f>F10</f>
        <v>1986.6</v>
      </c>
      <c r="G23" s="235"/>
      <c r="H23" s="1"/>
      <c r="I23" s="3"/>
      <c r="J23" s="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B24" s="50"/>
      <c r="C24" s="272" t="s">
        <v>12</v>
      </c>
      <c r="D24" s="469" t="s">
        <v>13</v>
      </c>
      <c r="E24" s="470">
        <v>0.3</v>
      </c>
      <c r="F24" s="275">
        <f>E24*F23</f>
        <v>595.9799999999999</v>
      </c>
      <c r="G24" s="235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B25" s="50"/>
      <c r="C25" s="272" t="s">
        <v>14</v>
      </c>
      <c r="D25" s="469" t="s">
        <v>15</v>
      </c>
      <c r="E25" s="470"/>
      <c r="F25" s="275">
        <v>0</v>
      </c>
      <c r="G25" s="235"/>
      <c r="H25" s="1"/>
      <c r="I25" s="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B26" s="50"/>
      <c r="C26" s="272" t="s">
        <v>16</v>
      </c>
      <c r="D26" s="469" t="s">
        <v>17</v>
      </c>
      <c r="E26" s="470"/>
      <c r="F26" s="275">
        <v>0</v>
      </c>
      <c r="G26" s="23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B27" s="50"/>
      <c r="C27" s="272" t="s">
        <v>18</v>
      </c>
      <c r="D27" s="469" t="s">
        <v>19</v>
      </c>
      <c r="E27" s="470"/>
      <c r="F27" s="275">
        <v>0</v>
      </c>
      <c r="G27" s="23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B28" s="50"/>
      <c r="C28" s="272" t="s">
        <v>20</v>
      </c>
      <c r="D28" s="469" t="s">
        <v>21</v>
      </c>
      <c r="E28" s="470"/>
      <c r="F28" s="275">
        <v>0</v>
      </c>
      <c r="G28" s="23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thickBot="1" x14ac:dyDescent="0.3">
      <c r="B29" s="50"/>
      <c r="C29" s="273" t="s">
        <v>22</v>
      </c>
      <c r="D29" s="480" t="s">
        <v>23</v>
      </c>
      <c r="E29" s="485"/>
      <c r="F29" s="276">
        <v>0</v>
      </c>
      <c r="G29" s="23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thickBot="1" x14ac:dyDescent="0.3">
      <c r="B30" s="50"/>
      <c r="C30" s="471" t="s">
        <v>24</v>
      </c>
      <c r="D30" s="472"/>
      <c r="E30" s="472"/>
      <c r="F30" s="277">
        <f>SUM(F23:F29)</f>
        <v>2582.58</v>
      </c>
      <c r="G30" s="235"/>
      <c r="H30" s="5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B31" s="50"/>
      <c r="C31" s="255"/>
      <c r="D31" s="255"/>
      <c r="E31" s="255"/>
      <c r="F31" s="255"/>
      <c r="G31" s="23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B32" s="50"/>
      <c r="C32" s="256" t="s">
        <v>25</v>
      </c>
      <c r="D32" s="255"/>
      <c r="E32" s="255"/>
      <c r="F32" s="255"/>
      <c r="G32" s="235"/>
      <c r="H32" s="1"/>
      <c r="I32" s="1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ht="14.25" customHeight="1" x14ac:dyDescent="0.25">
      <c r="B33" s="50"/>
      <c r="C33" s="255"/>
      <c r="D33" s="255"/>
      <c r="E33" s="255"/>
      <c r="F33" s="255"/>
      <c r="G33" s="235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ht="14.25" customHeight="1" x14ac:dyDescent="0.25">
      <c r="B34" s="50"/>
      <c r="C34" s="256" t="s">
        <v>26</v>
      </c>
      <c r="D34" s="255"/>
      <c r="E34" s="255"/>
      <c r="F34" s="255"/>
      <c r="G34" s="23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s="21" customFormat="1" ht="14.25" customHeight="1" thickBot="1" x14ac:dyDescent="0.3">
      <c r="B35" s="50"/>
      <c r="C35" s="256"/>
      <c r="D35" s="255"/>
      <c r="E35" s="255"/>
      <c r="F35" s="255"/>
      <c r="G35" s="235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ht="14.25" customHeight="1" thickBot="1" x14ac:dyDescent="0.3">
      <c r="B36" s="50"/>
      <c r="C36" s="270" t="s">
        <v>27</v>
      </c>
      <c r="D36" s="471" t="s">
        <v>28</v>
      </c>
      <c r="E36" s="472"/>
      <c r="F36" s="270" t="s">
        <v>9</v>
      </c>
      <c r="G36" s="235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ht="14.25" customHeight="1" x14ac:dyDescent="0.25">
      <c r="B37" s="50"/>
      <c r="C37" s="278" t="s">
        <v>10</v>
      </c>
      <c r="D37" s="473" t="s">
        <v>29</v>
      </c>
      <c r="E37" s="474"/>
      <c r="F37" s="279">
        <f>F30/12</f>
        <v>215.215</v>
      </c>
      <c r="G37" s="235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ht="14.25" customHeight="1" thickBot="1" x14ac:dyDescent="0.3">
      <c r="B38" s="50"/>
      <c r="C38" s="273" t="s">
        <v>12</v>
      </c>
      <c r="D38" s="463" t="s">
        <v>30</v>
      </c>
      <c r="E38" s="464"/>
      <c r="F38" s="280">
        <f>F30*(1+1/3)/12</f>
        <v>286.95333333333332</v>
      </c>
      <c r="G38" s="235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ht="14.25" customHeight="1" thickBot="1" x14ac:dyDescent="0.3">
      <c r="B39" s="50"/>
      <c r="C39" s="471" t="s">
        <v>24</v>
      </c>
      <c r="D39" s="472"/>
      <c r="E39" s="472"/>
      <c r="F39" s="281">
        <f>SUM(F37:F38)</f>
        <v>502.16833333333329</v>
      </c>
      <c r="G39" s="235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ht="14.25" customHeight="1" x14ac:dyDescent="0.25">
      <c r="B40" s="50"/>
      <c r="C40" s="255"/>
      <c r="D40" s="255"/>
      <c r="E40" s="255"/>
      <c r="F40" s="255"/>
      <c r="G40" s="2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6" ht="14.25" customHeight="1" x14ac:dyDescent="0.25">
      <c r="B41" s="50"/>
      <c r="C41" s="256" t="s">
        <v>31</v>
      </c>
      <c r="D41" s="256"/>
      <c r="E41" s="256"/>
      <c r="F41" s="256"/>
      <c r="G41" s="24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s="21" customFormat="1" ht="14.25" customHeight="1" thickBot="1" x14ac:dyDescent="0.3">
      <c r="B42" s="50"/>
      <c r="C42" s="256"/>
      <c r="D42" s="256"/>
      <c r="E42" s="256"/>
      <c r="F42" s="256"/>
      <c r="G42" s="24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ht="14.25" customHeight="1" thickBot="1" x14ac:dyDescent="0.3">
      <c r="B43" s="50"/>
      <c r="C43" s="270" t="s">
        <v>32</v>
      </c>
      <c r="D43" s="270" t="s">
        <v>33</v>
      </c>
      <c r="E43" s="302" t="s">
        <v>34</v>
      </c>
      <c r="F43" s="270" t="s">
        <v>9</v>
      </c>
      <c r="G43" s="24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2:26" ht="14.25" customHeight="1" x14ac:dyDescent="0.25">
      <c r="B44" s="50"/>
      <c r="C44" s="271" t="s">
        <v>10</v>
      </c>
      <c r="D44" s="299" t="s">
        <v>35</v>
      </c>
      <c r="E44" s="303">
        <v>0</v>
      </c>
      <c r="F44" s="307">
        <f t="shared" ref="F44:F51" si="0">(F$30+F$39)*E44%</f>
        <v>0</v>
      </c>
      <c r="G44" s="235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ht="14.25" customHeight="1" x14ac:dyDescent="0.25">
      <c r="B45" s="50"/>
      <c r="C45" s="272" t="s">
        <v>12</v>
      </c>
      <c r="D45" s="300" t="s">
        <v>36</v>
      </c>
      <c r="E45" s="304">
        <v>2.5</v>
      </c>
      <c r="F45" s="308">
        <f t="shared" si="0"/>
        <v>77.118708333333331</v>
      </c>
      <c r="G45" s="235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ht="14.25" customHeight="1" x14ac:dyDescent="0.25">
      <c r="B46" s="50"/>
      <c r="C46" s="272" t="s">
        <v>14</v>
      </c>
      <c r="D46" s="300" t="s">
        <v>37</v>
      </c>
      <c r="E46" s="304">
        <f>3*2</f>
        <v>6</v>
      </c>
      <c r="F46" s="308">
        <f t="shared" si="0"/>
        <v>185.08489999999998</v>
      </c>
      <c r="G46" s="2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ht="14.25" customHeight="1" x14ac:dyDescent="0.25">
      <c r="B47" s="50"/>
      <c r="C47" s="272" t="s">
        <v>16</v>
      </c>
      <c r="D47" s="300" t="s">
        <v>38</v>
      </c>
      <c r="E47" s="304">
        <v>1.5</v>
      </c>
      <c r="F47" s="308">
        <f t="shared" si="0"/>
        <v>46.271224999999994</v>
      </c>
      <c r="G47" s="235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ht="14.25" customHeight="1" x14ac:dyDescent="0.25">
      <c r="B48" s="50"/>
      <c r="C48" s="272" t="s">
        <v>18</v>
      </c>
      <c r="D48" s="300" t="s">
        <v>39</v>
      </c>
      <c r="E48" s="304">
        <v>1</v>
      </c>
      <c r="F48" s="308">
        <f t="shared" si="0"/>
        <v>30.847483333333329</v>
      </c>
      <c r="G48" s="2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ht="14.25" customHeight="1" x14ac:dyDescent="0.25">
      <c r="B49" s="50"/>
      <c r="C49" s="272" t="s">
        <v>20</v>
      </c>
      <c r="D49" s="300" t="s">
        <v>40</v>
      </c>
      <c r="E49" s="304">
        <v>0.6</v>
      </c>
      <c r="F49" s="308">
        <f t="shared" si="0"/>
        <v>18.508489999999998</v>
      </c>
      <c r="G49" s="23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ht="14.25" customHeight="1" x14ac:dyDescent="0.25">
      <c r="B50" s="50"/>
      <c r="C50" s="272" t="s">
        <v>22</v>
      </c>
      <c r="D50" s="300" t="s">
        <v>41</v>
      </c>
      <c r="E50" s="304">
        <v>0.2</v>
      </c>
      <c r="F50" s="308">
        <f t="shared" si="0"/>
        <v>6.1694966666666664</v>
      </c>
      <c r="G50" s="2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ht="14.25" customHeight="1" thickBot="1" x14ac:dyDescent="0.3">
      <c r="B51" s="50"/>
      <c r="C51" s="273" t="s">
        <v>42</v>
      </c>
      <c r="D51" s="301" t="s">
        <v>43</v>
      </c>
      <c r="E51" s="305">
        <v>8</v>
      </c>
      <c r="F51" s="309">
        <f t="shared" si="0"/>
        <v>246.77986666666663</v>
      </c>
      <c r="G51" s="23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2:26" ht="14.25" customHeight="1" thickBot="1" x14ac:dyDescent="0.3">
      <c r="B52" s="50"/>
      <c r="C52" s="471" t="s">
        <v>24</v>
      </c>
      <c r="D52" s="472"/>
      <c r="E52" s="306">
        <f t="shared" ref="E52:F52" si="1">SUM(E44:E51)</f>
        <v>19.799999999999997</v>
      </c>
      <c r="F52" s="277">
        <f t="shared" si="1"/>
        <v>610.78017</v>
      </c>
      <c r="G52" s="24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2:26" ht="14.25" customHeight="1" x14ac:dyDescent="0.25">
      <c r="B53" s="50"/>
      <c r="C53" s="255"/>
      <c r="D53" s="255"/>
      <c r="E53" s="255"/>
      <c r="F53" s="255"/>
      <c r="G53" s="23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2:26" ht="14.25" customHeight="1" x14ac:dyDescent="0.25">
      <c r="B54" s="50"/>
      <c r="C54" s="256" t="s">
        <v>44</v>
      </c>
      <c r="D54" s="256"/>
      <c r="E54" s="256"/>
      <c r="F54" s="256"/>
      <c r="G54" s="24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s="21" customFormat="1" ht="14.25" customHeight="1" thickBot="1" x14ac:dyDescent="0.3">
      <c r="B55" s="50"/>
      <c r="C55" s="256"/>
      <c r="D55" s="256"/>
      <c r="E55" s="256"/>
      <c r="F55" s="256"/>
      <c r="G55" s="24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ht="14.25" customHeight="1" thickBot="1" x14ac:dyDescent="0.3">
      <c r="B56" s="50"/>
      <c r="C56" s="270" t="s">
        <v>45</v>
      </c>
      <c r="D56" s="471" t="s">
        <v>46</v>
      </c>
      <c r="E56" s="472"/>
      <c r="F56" s="270" t="s">
        <v>9</v>
      </c>
      <c r="G56" s="24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2:26" ht="14.25" customHeight="1" x14ac:dyDescent="0.25">
      <c r="B57" s="50"/>
      <c r="C57" s="278" t="s">
        <v>10</v>
      </c>
      <c r="D57" s="473" t="s">
        <v>47</v>
      </c>
      <c r="E57" s="474"/>
      <c r="F57" s="279">
        <f>F15*2*F17-6%*F23</f>
        <v>111.80400000000002</v>
      </c>
      <c r="G57" s="23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ht="14.25" customHeight="1" x14ac:dyDescent="0.25">
      <c r="B58" s="50"/>
      <c r="C58" s="272" t="s">
        <v>12</v>
      </c>
      <c r="D58" s="469" t="s">
        <v>48</v>
      </c>
      <c r="E58" s="470"/>
      <c r="F58" s="308">
        <f>F16*F17*0.91+F18*F17</f>
        <v>506.31</v>
      </c>
      <c r="G58" s="23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ht="14.25" customHeight="1" x14ac:dyDescent="0.25">
      <c r="B59" s="50"/>
      <c r="C59" s="272" t="s">
        <v>14</v>
      </c>
      <c r="D59" s="469" t="s">
        <v>835</v>
      </c>
      <c r="E59" s="470"/>
      <c r="F59" s="308">
        <v>0</v>
      </c>
      <c r="G59" s="23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ht="14.25" customHeight="1" thickBot="1" x14ac:dyDescent="0.3">
      <c r="B60" s="50"/>
      <c r="C60" s="273" t="s">
        <v>16</v>
      </c>
      <c r="D60" s="463" t="s">
        <v>50</v>
      </c>
      <c r="E60" s="464"/>
      <c r="F60" s="280">
        <v>0</v>
      </c>
      <c r="G60" s="23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2:26" ht="14.25" customHeight="1" thickBot="1" x14ac:dyDescent="0.3">
      <c r="B61" s="50"/>
      <c r="C61" s="471" t="s">
        <v>24</v>
      </c>
      <c r="D61" s="472"/>
      <c r="E61" s="472"/>
      <c r="F61" s="281">
        <f>SUM(F57:F60)</f>
        <v>618.11400000000003</v>
      </c>
      <c r="G61" s="24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2:26" ht="14.25" customHeight="1" x14ac:dyDescent="0.25">
      <c r="B62" s="50"/>
      <c r="C62" s="255"/>
      <c r="D62" s="255"/>
      <c r="E62" s="310"/>
      <c r="F62" s="255"/>
      <c r="G62" s="235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2:26" ht="14.25" customHeight="1" x14ac:dyDescent="0.25">
      <c r="B63" s="50"/>
      <c r="C63" s="256" t="s">
        <v>51</v>
      </c>
      <c r="D63" s="256"/>
      <c r="E63" s="256"/>
      <c r="F63" s="256"/>
      <c r="G63" s="24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s="21" customFormat="1" ht="14.25" customHeight="1" thickBot="1" x14ac:dyDescent="0.3">
      <c r="B64" s="50"/>
      <c r="C64" s="256"/>
      <c r="D64" s="256"/>
      <c r="E64" s="256"/>
      <c r="F64" s="256"/>
      <c r="G64" s="24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ht="14.25" customHeight="1" thickBot="1" x14ac:dyDescent="0.3">
      <c r="B65" s="50"/>
      <c r="C65" s="270">
        <v>2</v>
      </c>
      <c r="D65" s="471" t="s">
        <v>52</v>
      </c>
      <c r="E65" s="472"/>
      <c r="F65" s="270" t="s">
        <v>9</v>
      </c>
      <c r="G65" s="24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ht="14.25" customHeight="1" x14ac:dyDescent="0.25">
      <c r="B66" s="50"/>
      <c r="C66" s="278" t="s">
        <v>27</v>
      </c>
      <c r="D66" s="473" t="s">
        <v>28</v>
      </c>
      <c r="E66" s="474"/>
      <c r="F66" s="279">
        <f>F39</f>
        <v>502.16833333333329</v>
      </c>
      <c r="G66" s="244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2:26" ht="14.25" customHeight="1" x14ac:dyDescent="0.25">
      <c r="B67" s="50"/>
      <c r="C67" s="272" t="s">
        <v>32</v>
      </c>
      <c r="D67" s="469" t="s">
        <v>33</v>
      </c>
      <c r="E67" s="470"/>
      <c r="F67" s="308">
        <f>F52</f>
        <v>610.78017</v>
      </c>
      <c r="G67" s="235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4.25" customHeight="1" thickBot="1" x14ac:dyDescent="0.3">
      <c r="B68" s="50"/>
      <c r="C68" s="273" t="s">
        <v>45</v>
      </c>
      <c r="D68" s="463" t="s">
        <v>46</v>
      </c>
      <c r="E68" s="464"/>
      <c r="F68" s="280">
        <f>F61</f>
        <v>618.11400000000003</v>
      </c>
      <c r="G68" s="235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4.25" customHeight="1" thickBot="1" x14ac:dyDescent="0.3">
      <c r="B69" s="50"/>
      <c r="C69" s="471" t="s">
        <v>24</v>
      </c>
      <c r="D69" s="472"/>
      <c r="E69" s="472"/>
      <c r="F69" s="281">
        <f>SUM(F66:F68)</f>
        <v>1731.0625033333333</v>
      </c>
      <c r="G69" s="24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2:26" ht="14.25" customHeight="1" x14ac:dyDescent="0.25">
      <c r="B70" s="50"/>
      <c r="C70" s="255"/>
      <c r="D70" s="255"/>
      <c r="E70" s="255"/>
      <c r="F70" s="255"/>
      <c r="G70" s="235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4.25" customHeight="1" x14ac:dyDescent="0.25">
      <c r="B71" s="50"/>
      <c r="C71" s="256" t="s">
        <v>53</v>
      </c>
      <c r="D71" s="256"/>
      <c r="E71" s="256"/>
      <c r="F71" s="256"/>
      <c r="G71" s="24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s="21" customFormat="1" ht="14.25" customHeight="1" thickBot="1" x14ac:dyDescent="0.3">
      <c r="B72" s="50"/>
      <c r="C72" s="256"/>
      <c r="D72" s="256"/>
      <c r="E72" s="256"/>
      <c r="F72" s="256"/>
      <c r="G72" s="24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ht="14.25" customHeight="1" thickBot="1" x14ac:dyDescent="0.3">
      <c r="B73" s="50"/>
      <c r="C73" s="270">
        <v>3</v>
      </c>
      <c r="D73" s="471" t="s">
        <v>54</v>
      </c>
      <c r="E73" s="472"/>
      <c r="F73" s="270" t="s">
        <v>9</v>
      </c>
      <c r="G73" s="24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2:26" ht="14.25" customHeight="1" x14ac:dyDescent="0.25">
      <c r="B74" s="50"/>
      <c r="C74" s="278" t="s">
        <v>10</v>
      </c>
      <c r="D74" s="317" t="s">
        <v>55</v>
      </c>
      <c r="E74" s="311">
        <v>0.05</v>
      </c>
      <c r="F74" s="313">
        <f>E74*(F30+F39)/12</f>
        <v>12.853118055555555</v>
      </c>
      <c r="G74" s="245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4.25" customHeight="1" x14ac:dyDescent="0.25">
      <c r="B75" s="50"/>
      <c r="C75" s="272" t="s">
        <v>12</v>
      </c>
      <c r="D75" s="481" t="s">
        <v>56</v>
      </c>
      <c r="E75" s="481"/>
      <c r="F75" s="314">
        <f>8%*F74</f>
        <v>1.0282494444444443</v>
      </c>
      <c r="G75" s="245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4.25" customHeight="1" x14ac:dyDescent="0.25">
      <c r="B76" s="50"/>
      <c r="C76" s="272" t="s">
        <v>14</v>
      </c>
      <c r="D76" s="480" t="s">
        <v>57</v>
      </c>
      <c r="E76" s="480"/>
      <c r="F76" s="314">
        <f>E74*40%*F51</f>
        <v>4.9355973333333338</v>
      </c>
      <c r="G76" s="245"/>
      <c r="H76" s="5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4.25" customHeight="1" x14ac:dyDescent="0.25">
      <c r="B77" s="50"/>
      <c r="C77" s="272" t="s">
        <v>16</v>
      </c>
      <c r="D77" s="300" t="s">
        <v>58</v>
      </c>
      <c r="E77" s="312">
        <f>1-E74</f>
        <v>0.95</v>
      </c>
      <c r="F77" s="314">
        <f>E77*7/30/12*(F30+F39)</f>
        <v>56.982156712962947</v>
      </c>
      <c r="G77" s="245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4.25" customHeight="1" x14ac:dyDescent="0.25">
      <c r="B78" s="50"/>
      <c r="C78" s="272" t="s">
        <v>18</v>
      </c>
      <c r="D78" s="481" t="s">
        <v>59</v>
      </c>
      <c r="E78" s="481"/>
      <c r="F78" s="314">
        <f>E52%*F77</f>
        <v>11.282467029166662</v>
      </c>
      <c r="G78" s="235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4.25" customHeight="1" thickBot="1" x14ac:dyDescent="0.3">
      <c r="B79" s="50"/>
      <c r="C79" s="273" t="s">
        <v>20</v>
      </c>
      <c r="D79" s="463" t="s">
        <v>60</v>
      </c>
      <c r="E79" s="463"/>
      <c r="F79" s="315">
        <f>E77*40%*F51</f>
        <v>93.776349333333329</v>
      </c>
      <c r="G79" s="235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4.25" customHeight="1" thickBot="1" x14ac:dyDescent="0.3">
      <c r="B80" s="50"/>
      <c r="C80" s="471" t="s">
        <v>24</v>
      </c>
      <c r="D80" s="472"/>
      <c r="E80" s="472"/>
      <c r="F80" s="316">
        <f>SUM(F74:F79)</f>
        <v>180.85793790879626</v>
      </c>
      <c r="G80" s="24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2:26" ht="14.25" customHeight="1" x14ac:dyDescent="0.25">
      <c r="B81" s="50"/>
      <c r="C81" s="255"/>
      <c r="D81" s="255"/>
      <c r="E81" s="255"/>
      <c r="F81" s="265"/>
      <c r="G81" s="235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4.25" customHeight="1" x14ac:dyDescent="0.25">
      <c r="B82" s="50"/>
      <c r="C82" s="256" t="s">
        <v>61</v>
      </c>
      <c r="D82" s="256"/>
      <c r="E82" s="256"/>
      <c r="F82" s="266"/>
      <c r="G82" s="24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2:26" ht="14.25" customHeight="1" x14ac:dyDescent="0.25">
      <c r="B83" s="50"/>
      <c r="C83" s="255"/>
      <c r="D83" s="255"/>
      <c r="E83" s="255"/>
      <c r="F83" s="265"/>
      <c r="G83" s="23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4.25" customHeight="1" x14ac:dyDescent="0.25">
      <c r="B84" s="50"/>
      <c r="C84" s="256" t="s">
        <v>62</v>
      </c>
      <c r="D84" s="256"/>
      <c r="E84" s="256"/>
      <c r="F84" s="266"/>
      <c r="G84" s="24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s="21" customFormat="1" ht="14.25" customHeight="1" thickBot="1" x14ac:dyDescent="0.3">
      <c r="B85" s="50"/>
      <c r="C85" s="238"/>
      <c r="D85" s="238"/>
      <c r="E85" s="238"/>
      <c r="F85" s="246"/>
      <c r="G85" s="24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ht="14.25" customHeight="1" thickBot="1" x14ac:dyDescent="0.3">
      <c r="B86" s="50"/>
      <c r="C86" s="270" t="s">
        <v>63</v>
      </c>
      <c r="D86" s="471" t="s">
        <v>64</v>
      </c>
      <c r="E86" s="472"/>
      <c r="F86" s="270" t="s">
        <v>9</v>
      </c>
      <c r="G86" s="242"/>
      <c r="H86" s="2"/>
      <c r="I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2:26" ht="14.25" customHeight="1" x14ac:dyDescent="0.25">
      <c r="B87" s="50"/>
      <c r="C87" s="278" t="s">
        <v>10</v>
      </c>
      <c r="D87" s="473" t="s">
        <v>65</v>
      </c>
      <c r="E87" s="474"/>
      <c r="F87" s="313">
        <v>0</v>
      </c>
      <c r="G87" s="235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4.25" customHeight="1" thickBot="1" x14ac:dyDescent="0.3">
      <c r="B88" s="50"/>
      <c r="C88" s="273" t="s">
        <v>12</v>
      </c>
      <c r="D88" s="463" t="s">
        <v>901</v>
      </c>
      <c r="E88" s="464"/>
      <c r="F88" s="315">
        <f>(F30+F69+F80)/F17*'Estimativa reposição ausências'!G17/12</f>
        <v>54.481373025031615</v>
      </c>
      <c r="G88" s="235"/>
      <c r="H88" s="1"/>
      <c r="I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4.25" customHeight="1" thickBot="1" x14ac:dyDescent="0.3">
      <c r="B89" s="50"/>
      <c r="C89" s="471" t="s">
        <v>24</v>
      </c>
      <c r="D89" s="472"/>
      <c r="E89" s="472"/>
      <c r="F89" s="316">
        <f>SUM(F87:F88)</f>
        <v>54.481373025031615</v>
      </c>
      <c r="G89" s="242"/>
      <c r="H89" s="2"/>
      <c r="I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2:26" ht="14.25" customHeight="1" x14ac:dyDescent="0.25">
      <c r="B90" s="50"/>
      <c r="C90" s="255"/>
      <c r="D90" s="255"/>
      <c r="E90" s="255"/>
      <c r="F90" s="265"/>
      <c r="G90" s="235"/>
      <c r="H90" s="1"/>
      <c r="I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4.25" customHeight="1" x14ac:dyDescent="0.25">
      <c r="B91" s="50"/>
      <c r="C91" s="256" t="s">
        <v>66</v>
      </c>
      <c r="D91" s="256"/>
      <c r="E91" s="256"/>
      <c r="F91" s="266"/>
      <c r="G91" s="242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s="21" customFormat="1" ht="14.25" customHeight="1" thickBot="1" x14ac:dyDescent="0.3">
      <c r="B92" s="50"/>
      <c r="C92" s="256"/>
      <c r="D92" s="256"/>
      <c r="E92" s="256"/>
      <c r="F92" s="266"/>
      <c r="G92" s="242"/>
      <c r="H92" s="2"/>
      <c r="I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ht="14.25" customHeight="1" thickBot="1" x14ac:dyDescent="0.3">
      <c r="B93" s="50"/>
      <c r="C93" s="270" t="s">
        <v>67</v>
      </c>
      <c r="D93" s="471" t="s">
        <v>68</v>
      </c>
      <c r="E93" s="472"/>
      <c r="F93" s="270" t="s">
        <v>9</v>
      </c>
      <c r="G93" s="24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2:26" ht="14.25" customHeight="1" thickBot="1" x14ac:dyDescent="0.3">
      <c r="B94" s="50"/>
      <c r="C94" s="319" t="s">
        <v>10</v>
      </c>
      <c r="D94" s="467" t="s">
        <v>69</v>
      </c>
      <c r="E94" s="468"/>
      <c r="F94" s="323">
        <v>0</v>
      </c>
      <c r="G94" s="235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4.25" customHeight="1" thickBot="1" x14ac:dyDescent="0.3">
      <c r="B95" s="50"/>
      <c r="C95" s="471" t="s">
        <v>24</v>
      </c>
      <c r="D95" s="472"/>
      <c r="E95" s="472"/>
      <c r="F95" s="281"/>
      <c r="G95" s="24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2:26" ht="14.25" customHeight="1" x14ac:dyDescent="0.25">
      <c r="B96" s="50"/>
      <c r="C96" s="255"/>
      <c r="D96" s="255"/>
      <c r="E96" s="255"/>
      <c r="F96" s="255"/>
      <c r="G96" s="235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4.25" customHeight="1" x14ac:dyDescent="0.25">
      <c r="B97" s="50"/>
      <c r="C97" s="256" t="s">
        <v>70</v>
      </c>
      <c r="D97" s="256"/>
      <c r="E97" s="256"/>
      <c r="F97" s="256"/>
      <c r="G97" s="24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s="21" customFormat="1" ht="14.25" customHeight="1" thickBot="1" x14ac:dyDescent="0.3">
      <c r="B98" s="50"/>
      <c r="C98" s="256"/>
      <c r="D98" s="256"/>
      <c r="E98" s="256"/>
      <c r="F98" s="256"/>
      <c r="G98" s="24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ht="14.25" customHeight="1" thickBot="1" x14ac:dyDescent="0.3">
      <c r="B99" s="50"/>
      <c r="C99" s="270">
        <v>4</v>
      </c>
      <c r="D99" s="471" t="s">
        <v>71</v>
      </c>
      <c r="E99" s="472"/>
      <c r="F99" s="270" t="s">
        <v>9</v>
      </c>
      <c r="G99" s="24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2:26" ht="14.25" customHeight="1" x14ac:dyDescent="0.25">
      <c r="B100" s="50"/>
      <c r="C100" s="278" t="s">
        <v>63</v>
      </c>
      <c r="D100" s="473" t="s">
        <v>72</v>
      </c>
      <c r="E100" s="474"/>
      <c r="F100" s="279">
        <f>F88</f>
        <v>54.481373025031615</v>
      </c>
      <c r="G100" s="235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4.25" customHeight="1" thickBot="1" x14ac:dyDescent="0.3">
      <c r="B101" s="50"/>
      <c r="C101" s="273" t="s">
        <v>67</v>
      </c>
      <c r="D101" s="463" t="s">
        <v>73</v>
      </c>
      <c r="E101" s="464"/>
      <c r="F101" s="280">
        <f>F94</f>
        <v>0</v>
      </c>
      <c r="G101" s="235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4.25" customHeight="1" thickBot="1" x14ac:dyDescent="0.3">
      <c r="B102" s="50"/>
      <c r="C102" s="471" t="s">
        <v>24</v>
      </c>
      <c r="D102" s="472"/>
      <c r="E102" s="472"/>
      <c r="F102" s="281">
        <f>SUM(F100:F101)</f>
        <v>54.481373025031615</v>
      </c>
      <c r="G102" s="24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2:26" ht="14.25" customHeight="1" x14ac:dyDescent="0.25">
      <c r="B103" s="50"/>
      <c r="C103" s="255"/>
      <c r="D103" s="255"/>
      <c r="E103" s="255"/>
      <c r="F103" s="318"/>
      <c r="G103" s="235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4.25" customHeight="1" x14ac:dyDescent="0.25">
      <c r="B104" s="50"/>
      <c r="C104" s="256" t="s">
        <v>74</v>
      </c>
      <c r="D104" s="256"/>
      <c r="E104" s="256"/>
      <c r="F104" s="256"/>
      <c r="G104" s="24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s="21" customFormat="1" ht="14.25" customHeight="1" thickBot="1" x14ac:dyDescent="0.3">
      <c r="B105" s="50"/>
      <c r="C105" s="256"/>
      <c r="D105" s="256"/>
      <c r="E105" s="256"/>
      <c r="F105" s="256"/>
      <c r="G105" s="24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ht="14.25" customHeight="1" thickBot="1" x14ac:dyDescent="0.3">
      <c r="B106" s="50"/>
      <c r="C106" s="270">
        <v>5</v>
      </c>
      <c r="D106" s="471" t="s">
        <v>75</v>
      </c>
      <c r="E106" s="472"/>
      <c r="F106" s="270" t="s">
        <v>9</v>
      </c>
      <c r="G106" s="24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2:26" ht="14.25" customHeight="1" x14ac:dyDescent="0.25">
      <c r="B107" s="50"/>
      <c r="C107" s="278" t="s">
        <v>10</v>
      </c>
      <c r="D107" s="473" t="s">
        <v>76</v>
      </c>
      <c r="E107" s="474"/>
      <c r="F107" s="279">
        <f>'UNIFORME E EPI'!H15+'UNIFORME E EPI'!H25</f>
        <v>217.01249999999999</v>
      </c>
      <c r="G107" s="235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4.25" customHeight="1" x14ac:dyDescent="0.25">
      <c r="B108" s="50"/>
      <c r="C108" s="272" t="s">
        <v>12</v>
      </c>
      <c r="D108" s="469" t="s">
        <v>117</v>
      </c>
      <c r="E108" s="470"/>
      <c r="F108" s="308">
        <f>FERRAMENTAS!J343</f>
        <v>66.570363888888963</v>
      </c>
      <c r="G108" s="235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4.25" customHeight="1" x14ac:dyDescent="0.25">
      <c r="B109" s="50"/>
      <c r="C109" s="272" t="s">
        <v>14</v>
      </c>
      <c r="D109" s="469" t="s">
        <v>91</v>
      </c>
      <c r="E109" s="470"/>
      <c r="F109" s="308">
        <v>0</v>
      </c>
      <c r="G109" s="235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4.25" customHeight="1" thickBot="1" x14ac:dyDescent="0.3">
      <c r="B110" s="50"/>
      <c r="C110" s="273" t="s">
        <v>16</v>
      </c>
      <c r="D110" s="463" t="s">
        <v>92</v>
      </c>
      <c r="E110" s="464"/>
      <c r="F110" s="280">
        <v>0</v>
      </c>
      <c r="G110" s="235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4.25" customHeight="1" thickBot="1" x14ac:dyDescent="0.3">
      <c r="B111" s="50"/>
      <c r="C111" s="471" t="s">
        <v>24</v>
      </c>
      <c r="D111" s="472"/>
      <c r="E111" s="472"/>
      <c r="F111" s="281">
        <f>SUM(F107:F110)</f>
        <v>283.58286388888894</v>
      </c>
      <c r="G111" s="24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ht="14.25" customHeight="1" thickBot="1" x14ac:dyDescent="0.3">
      <c r="B112" s="50"/>
      <c r="C112" s="266"/>
      <c r="D112" s="266"/>
      <c r="E112" s="266"/>
      <c r="F112" s="322"/>
      <c r="G112" s="24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ht="14.25" customHeight="1" thickBot="1" x14ac:dyDescent="0.3">
      <c r="B113" s="50"/>
      <c r="C113" s="465" t="s">
        <v>78</v>
      </c>
      <c r="D113" s="466"/>
      <c r="E113" s="466"/>
      <c r="F113" s="320">
        <f>F30+F69+F80+F102+F111</f>
        <v>4832.5646781560499</v>
      </c>
      <c r="G113" s="24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2:26" ht="14.25" customHeight="1" x14ac:dyDescent="0.25">
      <c r="B114" s="50"/>
      <c r="C114" s="255"/>
      <c r="D114" s="255"/>
      <c r="E114" s="255"/>
      <c r="F114" s="255"/>
      <c r="G114" s="235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4.25" customHeight="1" x14ac:dyDescent="0.25">
      <c r="B115" s="50"/>
      <c r="C115" s="256" t="s">
        <v>79</v>
      </c>
      <c r="D115" s="256"/>
      <c r="E115" s="256"/>
      <c r="F115" s="256"/>
      <c r="G115" s="24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s="21" customFormat="1" ht="14.25" customHeight="1" thickBot="1" x14ac:dyDescent="0.3">
      <c r="B116" s="50"/>
      <c r="C116" s="256"/>
      <c r="D116" s="256"/>
      <c r="E116" s="256"/>
      <c r="F116" s="256"/>
      <c r="G116" s="24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ht="14.25" customHeight="1" thickBot="1" x14ac:dyDescent="0.3">
      <c r="B117" s="50"/>
      <c r="C117" s="270">
        <v>6</v>
      </c>
      <c r="D117" s="297" t="s">
        <v>80</v>
      </c>
      <c r="E117" s="295" t="s">
        <v>34</v>
      </c>
      <c r="F117" s="321" t="s">
        <v>9</v>
      </c>
      <c r="G117" s="24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2:26" ht="14.25" customHeight="1" x14ac:dyDescent="0.25">
      <c r="B118" s="50"/>
      <c r="C118" s="278" t="s">
        <v>10</v>
      </c>
      <c r="D118" s="331" t="s">
        <v>81</v>
      </c>
      <c r="E118" s="324">
        <f>'COMPOSIÇÃO BDI'!E6</f>
        <v>6.3</v>
      </c>
      <c r="F118" s="328">
        <f>F113*E118%</f>
        <v>304.45157472383113</v>
      </c>
      <c r="G118" s="235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4.25" customHeight="1" x14ac:dyDescent="0.25">
      <c r="B119" s="50"/>
      <c r="C119" s="272" t="s">
        <v>12</v>
      </c>
      <c r="D119" s="298" t="s">
        <v>82</v>
      </c>
      <c r="E119" s="325">
        <f>'COMPOSIÇÃO BDI'!E10</f>
        <v>6.16</v>
      </c>
      <c r="F119" s="329">
        <f>(F113+F118)*E119%</f>
        <v>316.4402011774007</v>
      </c>
      <c r="G119" s="235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4.25" customHeight="1" x14ac:dyDescent="0.25">
      <c r="B120" s="50"/>
      <c r="C120" s="272" t="s">
        <v>14</v>
      </c>
      <c r="D120" s="298" t="s">
        <v>83</v>
      </c>
      <c r="E120" s="325">
        <f>SUM(E121:E124)</f>
        <v>10.15</v>
      </c>
      <c r="F120" s="329"/>
      <c r="G120" s="235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4.25" customHeight="1" x14ac:dyDescent="0.25">
      <c r="B121" s="50"/>
      <c r="C121" s="272"/>
      <c r="D121" s="298" t="s">
        <v>84</v>
      </c>
      <c r="E121" s="325">
        <f>'COMPOSIÇÃO BDI'!E15</f>
        <v>2</v>
      </c>
      <c r="F121" s="329">
        <f>(F113+F$118+F$119)/(1-E$120%)*E121%</f>
        <v>121.39023826504801</v>
      </c>
      <c r="G121" s="235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4.25" customHeight="1" x14ac:dyDescent="0.25">
      <c r="B122" s="50"/>
      <c r="C122" s="272"/>
      <c r="D122" s="298" t="s">
        <v>85</v>
      </c>
      <c r="E122" s="325">
        <f>'COMPOSIÇÃO BDI'!E14</f>
        <v>3</v>
      </c>
      <c r="F122" s="329">
        <f>(F113+F$118+F$119)/(1-E$120%)*E122%</f>
        <v>182.08535739757201</v>
      </c>
      <c r="G122" s="235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4.25" customHeight="1" x14ac:dyDescent="0.25">
      <c r="B123" s="50"/>
      <c r="C123" s="272"/>
      <c r="D123" s="298" t="s">
        <v>154</v>
      </c>
      <c r="E123" s="325">
        <f>'COMPOSIÇÃO BDI'!E16</f>
        <v>4.5</v>
      </c>
      <c r="F123" s="329">
        <f>(F113+F$118+F$119)/(1-E$120%)*E123%</f>
        <v>273.12803609635802</v>
      </c>
      <c r="G123" s="235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4.25" customHeight="1" thickBot="1" x14ac:dyDescent="0.3">
      <c r="B124" s="50"/>
      <c r="C124" s="273"/>
      <c r="D124" s="332" t="s">
        <v>86</v>
      </c>
      <c r="E124" s="326">
        <f>'COMPOSIÇÃO BDI'!E13</f>
        <v>0.65</v>
      </c>
      <c r="F124" s="330">
        <f>(F113+F$118+F$119)/(1-E$120%)*E124%</f>
        <v>39.451827436140604</v>
      </c>
      <c r="G124" s="235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4.25" customHeight="1" thickBot="1" x14ac:dyDescent="0.3">
      <c r="B125" s="50"/>
      <c r="C125" s="471" t="s">
        <v>24</v>
      </c>
      <c r="D125" s="475"/>
      <c r="E125" s="296"/>
      <c r="F125" s="327">
        <f>SUM(F118:F124)</f>
        <v>1236.9472350963504</v>
      </c>
      <c r="G125" s="24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2:26" ht="14.25" customHeight="1" x14ac:dyDescent="0.25">
      <c r="B126" s="50"/>
      <c r="C126" s="255"/>
      <c r="D126" s="255"/>
      <c r="E126" s="255"/>
      <c r="F126" s="255"/>
      <c r="G126" s="235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4.25" customHeight="1" x14ac:dyDescent="0.25">
      <c r="B127" s="50"/>
      <c r="C127" s="478" t="s">
        <v>87</v>
      </c>
      <c r="D127" s="478"/>
      <c r="E127" s="478"/>
      <c r="F127" s="478"/>
      <c r="G127" s="24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s="21" customFormat="1" ht="14.25" customHeight="1" thickBot="1" x14ac:dyDescent="0.3">
      <c r="B128" s="50"/>
      <c r="C128" s="256"/>
      <c r="D128" s="256"/>
      <c r="E128" s="256"/>
      <c r="F128" s="256"/>
      <c r="G128" s="24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ht="14.25" customHeight="1" thickBot="1" x14ac:dyDescent="0.3">
      <c r="B129" s="50"/>
      <c r="C129" s="302"/>
      <c r="D129" s="476" t="s">
        <v>88</v>
      </c>
      <c r="E129" s="477"/>
      <c r="F129" s="270" t="s">
        <v>9</v>
      </c>
      <c r="G129" s="24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2:27" ht="14.25" customHeight="1" x14ac:dyDescent="0.25">
      <c r="B130" s="50"/>
      <c r="C130" s="278" t="s">
        <v>10</v>
      </c>
      <c r="D130" s="473" t="s">
        <v>7</v>
      </c>
      <c r="E130" s="474"/>
      <c r="F130" s="279">
        <f>F30</f>
        <v>2582.58</v>
      </c>
      <c r="G130" s="235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ht="14.25" customHeight="1" x14ac:dyDescent="0.25">
      <c r="B131" s="50"/>
      <c r="C131" s="272" t="s">
        <v>12</v>
      </c>
      <c r="D131" s="469" t="s">
        <v>25</v>
      </c>
      <c r="E131" s="470"/>
      <c r="F131" s="308">
        <f>F69</f>
        <v>1731.0625033333333</v>
      </c>
      <c r="G131" s="235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ht="14.25" customHeight="1" x14ac:dyDescent="0.25">
      <c r="B132" s="50"/>
      <c r="C132" s="272" t="s">
        <v>14</v>
      </c>
      <c r="D132" s="469" t="s">
        <v>53</v>
      </c>
      <c r="E132" s="470"/>
      <c r="F132" s="308">
        <f>F80</f>
        <v>180.85793790879626</v>
      </c>
      <c r="G132" s="235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ht="14.25" customHeight="1" x14ac:dyDescent="0.25">
      <c r="B133" s="50"/>
      <c r="C133" s="272" t="s">
        <v>16</v>
      </c>
      <c r="D133" s="469" t="s">
        <v>61</v>
      </c>
      <c r="E133" s="470"/>
      <c r="F133" s="308">
        <f>F102</f>
        <v>54.481373025031615</v>
      </c>
      <c r="G133" s="235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2:27" ht="14.25" customHeight="1" thickBot="1" x14ac:dyDescent="0.3">
      <c r="B134" s="50"/>
      <c r="C134" s="273" t="s">
        <v>18</v>
      </c>
      <c r="D134" s="463" t="s">
        <v>74</v>
      </c>
      <c r="E134" s="464"/>
      <c r="F134" s="280">
        <f>F111</f>
        <v>283.58286388888894</v>
      </c>
      <c r="G134" s="23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thickBot="1" x14ac:dyDescent="0.3">
      <c r="B135" s="50"/>
      <c r="C135" s="465" t="s">
        <v>89</v>
      </c>
      <c r="D135" s="466"/>
      <c r="E135" s="466"/>
      <c r="F135" s="320">
        <f>SUM(F130:F134)</f>
        <v>4832.5646781560499</v>
      </c>
      <c r="G135" s="24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</row>
    <row r="136" spans="2:27" ht="14.25" customHeight="1" thickBot="1" x14ac:dyDescent="0.3">
      <c r="B136" s="50"/>
      <c r="C136" s="319" t="s">
        <v>20</v>
      </c>
      <c r="D136" s="467" t="s">
        <v>79</v>
      </c>
      <c r="E136" s="468"/>
      <c r="F136" s="323">
        <f>F125</f>
        <v>1236.9472350963504</v>
      </c>
      <c r="G136" s="235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thickBot="1" x14ac:dyDescent="0.3">
      <c r="B137" s="50"/>
      <c r="C137" s="465" t="s">
        <v>90</v>
      </c>
      <c r="D137" s="466"/>
      <c r="E137" s="466"/>
      <c r="F137" s="320">
        <f>F135+F136</f>
        <v>6069.5119132524005</v>
      </c>
      <c r="G137" s="244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</row>
    <row r="138" spans="2:27" ht="14.25" customHeight="1" x14ac:dyDescent="0.25">
      <c r="B138" s="52"/>
      <c r="C138" s="247"/>
      <c r="D138" s="247"/>
      <c r="E138" s="247"/>
      <c r="F138" s="247"/>
      <c r="G138" s="248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ht="14.25" customHeight="1" x14ac:dyDescent="0.25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  <row r="1015" ht="15.75" customHeight="1" x14ac:dyDescent="0.2"/>
  </sheetData>
  <mergeCells count="74">
    <mergeCell ref="D24:E24"/>
    <mergeCell ref="C127:F127"/>
    <mergeCell ref="D25:E25"/>
    <mergeCell ref="D57:E57"/>
    <mergeCell ref="D26:E26"/>
    <mergeCell ref="D27:E27"/>
    <mergeCell ref="D28:E28"/>
    <mergeCell ref="D29:E29"/>
    <mergeCell ref="C30:E30"/>
    <mergeCell ref="D36:E36"/>
    <mergeCell ref="D37:E37"/>
    <mergeCell ref="D38:E38"/>
    <mergeCell ref="C39:E39"/>
    <mergeCell ref="C52:D52"/>
    <mergeCell ref="D56:E56"/>
    <mergeCell ref="D58:E58"/>
    <mergeCell ref="C3:F3"/>
    <mergeCell ref="C7:F7"/>
    <mergeCell ref="D8:E8"/>
    <mergeCell ref="D9:E9"/>
    <mergeCell ref="D10:E10"/>
    <mergeCell ref="C5:F5"/>
    <mergeCell ref="D11:E11"/>
    <mergeCell ref="D12:E12"/>
    <mergeCell ref="D13:E13"/>
    <mergeCell ref="D22:E22"/>
    <mergeCell ref="D23:E23"/>
    <mergeCell ref="D14:E14"/>
    <mergeCell ref="D15:E15"/>
    <mergeCell ref="D16:E16"/>
    <mergeCell ref="D17:E17"/>
    <mergeCell ref="D18:E18"/>
    <mergeCell ref="D59:E59"/>
    <mergeCell ref="D60:E60"/>
    <mergeCell ref="C61:E61"/>
    <mergeCell ref="D65:E65"/>
    <mergeCell ref="D66:E66"/>
    <mergeCell ref="D67:E67"/>
    <mergeCell ref="D68:E68"/>
    <mergeCell ref="C69:E69"/>
    <mergeCell ref="D73:E73"/>
    <mergeCell ref="D94:E94"/>
    <mergeCell ref="C80:E80"/>
    <mergeCell ref="D86:E86"/>
    <mergeCell ref="D87:E87"/>
    <mergeCell ref="D88:E88"/>
    <mergeCell ref="C89:E89"/>
    <mergeCell ref="D93:E93"/>
    <mergeCell ref="D75:E75"/>
    <mergeCell ref="D76:E76"/>
    <mergeCell ref="D78:E78"/>
    <mergeCell ref="D79:E79"/>
    <mergeCell ref="C113:E113"/>
    <mergeCell ref="C95:E95"/>
    <mergeCell ref="D99:E99"/>
    <mergeCell ref="D100:E100"/>
    <mergeCell ref="D101:E101"/>
    <mergeCell ref="C102:E102"/>
    <mergeCell ref="D106:E106"/>
    <mergeCell ref="D107:E107"/>
    <mergeCell ref="D108:E108"/>
    <mergeCell ref="D109:E109"/>
    <mergeCell ref="D110:E110"/>
    <mergeCell ref="C111:E111"/>
    <mergeCell ref="D134:E134"/>
    <mergeCell ref="C135:E135"/>
    <mergeCell ref="D136:E136"/>
    <mergeCell ref="C137:E137"/>
    <mergeCell ref="C125:D125"/>
    <mergeCell ref="D129:E129"/>
    <mergeCell ref="D130:E130"/>
    <mergeCell ref="D131:E131"/>
    <mergeCell ref="D132:E132"/>
    <mergeCell ref="D133:E133"/>
  </mergeCells>
  <pageMargins left="0.511811024" right="0.511811024" top="0.78740157499999996" bottom="0.78740157499999996" header="0" footer="0"/>
  <pageSetup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A1014"/>
  <sheetViews>
    <sheetView showGridLines="0" workbookViewId="0">
      <selection activeCell="M15" sqref="M15"/>
    </sheetView>
  </sheetViews>
  <sheetFormatPr defaultColWidth="12.625" defaultRowHeight="15" customHeight="1" x14ac:dyDescent="0.2"/>
  <cols>
    <col min="1" max="1" width="8.375" style="249" customWidth="1"/>
    <col min="2" max="2" width="4.875" style="249" customWidth="1"/>
    <col min="3" max="3" width="3.75" style="249" customWidth="1"/>
    <col min="4" max="4" width="33" style="249" bestFit="1" customWidth="1"/>
    <col min="5" max="5" width="9.5" style="249" bestFit="1" customWidth="1"/>
    <col min="6" max="6" width="31.625" style="249" bestFit="1" customWidth="1"/>
    <col min="7" max="7" width="4.875" style="249" customWidth="1"/>
    <col min="8" max="10" width="8" style="249" customWidth="1"/>
    <col min="11" max="11" width="8.375" style="249" customWidth="1"/>
    <col min="12" max="27" width="8" style="249" customWidth="1"/>
    <col min="28" max="16384" width="12.625" style="249"/>
  </cols>
  <sheetData>
    <row r="2" spans="2:10" ht="15.75" x14ac:dyDescent="0.2">
      <c r="B2" s="250"/>
      <c r="C2" s="251"/>
      <c r="D2" s="251"/>
      <c r="E2" s="251"/>
      <c r="F2" s="251"/>
      <c r="G2" s="252"/>
    </row>
    <row r="3" spans="2:10" ht="14.25" customHeight="1" x14ac:dyDescent="0.2">
      <c r="B3" s="253"/>
      <c r="C3" s="478" t="s">
        <v>0</v>
      </c>
      <c r="D3" s="482"/>
      <c r="E3" s="482"/>
      <c r="F3" s="482"/>
      <c r="G3" s="254"/>
    </row>
    <row r="4" spans="2:10" ht="14.25" customHeight="1" x14ac:dyDescent="0.2">
      <c r="B4" s="253"/>
      <c r="C4" s="255"/>
      <c r="D4" s="255"/>
      <c r="E4" s="255"/>
      <c r="F4" s="255"/>
      <c r="G4" s="254"/>
    </row>
    <row r="5" spans="2:10" ht="14.25" customHeight="1" x14ac:dyDescent="0.2">
      <c r="B5" s="253"/>
      <c r="C5" s="478" t="s">
        <v>1</v>
      </c>
      <c r="D5" s="478"/>
      <c r="E5" s="478"/>
      <c r="F5" s="478"/>
      <c r="G5" s="254"/>
    </row>
    <row r="6" spans="2:10" ht="14.25" customHeight="1" x14ac:dyDescent="0.2">
      <c r="B6" s="253"/>
      <c r="C6" s="256"/>
      <c r="D6" s="255"/>
      <c r="E6" s="255"/>
      <c r="F6" s="255"/>
      <c r="G6" s="254"/>
    </row>
    <row r="7" spans="2:10" ht="14.25" customHeight="1" thickBot="1" x14ac:dyDescent="0.25">
      <c r="B7" s="253"/>
      <c r="C7" s="483" t="s">
        <v>2</v>
      </c>
      <c r="D7" s="484"/>
      <c r="E7" s="484"/>
      <c r="F7" s="484"/>
      <c r="G7" s="254"/>
    </row>
    <row r="8" spans="2:10" ht="63" x14ac:dyDescent="0.2">
      <c r="B8" s="253"/>
      <c r="C8" s="282">
        <v>1</v>
      </c>
      <c r="D8" s="495" t="s">
        <v>114</v>
      </c>
      <c r="E8" s="474"/>
      <c r="F8" s="287" t="s">
        <v>1568</v>
      </c>
      <c r="G8" s="254"/>
    </row>
    <row r="9" spans="2:10" ht="15.75" x14ac:dyDescent="0.2">
      <c r="B9" s="253"/>
      <c r="C9" s="283">
        <v>2</v>
      </c>
      <c r="D9" s="491" t="s">
        <v>3</v>
      </c>
      <c r="E9" s="470"/>
      <c r="F9" s="288" t="s">
        <v>903</v>
      </c>
      <c r="G9" s="254"/>
    </row>
    <row r="10" spans="2:10" ht="14.25" customHeight="1" x14ac:dyDescent="0.2">
      <c r="B10" s="253"/>
      <c r="C10" s="283">
        <v>3</v>
      </c>
      <c r="D10" s="491" t="s">
        <v>4</v>
      </c>
      <c r="E10" s="470"/>
      <c r="F10" s="289">
        <f>F14*6+F14*2*1.25</f>
        <v>10302</v>
      </c>
      <c r="G10" s="254"/>
    </row>
    <row r="11" spans="2:10" ht="55.5" customHeight="1" x14ac:dyDescent="0.2">
      <c r="B11" s="253"/>
      <c r="C11" s="283">
        <v>4</v>
      </c>
      <c r="D11" s="496" t="s">
        <v>5</v>
      </c>
      <c r="E11" s="462"/>
      <c r="F11" s="288" t="s">
        <v>1037</v>
      </c>
      <c r="G11" s="254"/>
    </row>
    <row r="12" spans="2:10" ht="14.25" customHeight="1" x14ac:dyDescent="0.2">
      <c r="B12" s="253"/>
      <c r="C12" s="283">
        <v>5</v>
      </c>
      <c r="D12" s="491" t="s">
        <v>6</v>
      </c>
      <c r="E12" s="470"/>
      <c r="F12" s="290">
        <v>44317</v>
      </c>
      <c r="G12" s="254"/>
    </row>
    <row r="13" spans="2:10" ht="14.25" customHeight="1" x14ac:dyDescent="0.2">
      <c r="B13" s="253"/>
      <c r="C13" s="283">
        <v>6</v>
      </c>
      <c r="D13" s="491" t="s">
        <v>115</v>
      </c>
      <c r="E13" s="470"/>
      <c r="F13" s="291">
        <f>RESUMO!E7+RESUMO!E8+RESUMO!E9+RESUMO!E10</f>
        <v>5</v>
      </c>
      <c r="G13" s="254"/>
    </row>
    <row r="14" spans="2:10" ht="14.25" customHeight="1" x14ac:dyDescent="0.2">
      <c r="B14" s="253"/>
      <c r="C14" s="284">
        <v>7</v>
      </c>
      <c r="D14" s="492" t="s">
        <v>120</v>
      </c>
      <c r="E14" s="485"/>
      <c r="F14" s="292">
        <v>1212</v>
      </c>
      <c r="G14" s="254"/>
    </row>
    <row r="15" spans="2:10" ht="14.25" customHeight="1" x14ac:dyDescent="0.2">
      <c r="B15" s="253"/>
      <c r="C15" s="285">
        <v>8</v>
      </c>
      <c r="D15" s="493" t="s">
        <v>904</v>
      </c>
      <c r="E15" s="488"/>
      <c r="F15" s="293">
        <v>27.03</v>
      </c>
      <c r="G15" s="254"/>
    </row>
    <row r="16" spans="2:10" ht="14.25" customHeight="1" thickBot="1" x14ac:dyDescent="0.25">
      <c r="B16" s="253"/>
      <c r="C16" s="286">
        <v>9</v>
      </c>
      <c r="D16" s="494" t="s">
        <v>905</v>
      </c>
      <c r="E16" s="490"/>
      <c r="F16" s="294">
        <v>21</v>
      </c>
      <c r="G16" s="254"/>
      <c r="J16" s="255"/>
    </row>
    <row r="17" spans="2:10" ht="14.25" customHeight="1" x14ac:dyDescent="0.2">
      <c r="B17" s="253"/>
      <c r="C17" s="255"/>
      <c r="D17" s="255"/>
      <c r="E17" s="255"/>
      <c r="F17" s="255"/>
      <c r="G17" s="254"/>
    </row>
    <row r="18" spans="2:10" ht="14.25" customHeight="1" x14ac:dyDescent="0.2">
      <c r="B18" s="253"/>
      <c r="C18" s="256" t="s">
        <v>7</v>
      </c>
      <c r="D18" s="255"/>
      <c r="E18" s="255"/>
      <c r="F18" s="255"/>
      <c r="G18" s="254"/>
    </row>
    <row r="19" spans="2:10" ht="14.25" customHeight="1" thickBot="1" x14ac:dyDescent="0.25">
      <c r="B19" s="253"/>
      <c r="C19" s="256"/>
      <c r="D19" s="255"/>
      <c r="E19" s="255"/>
      <c r="F19" s="255"/>
      <c r="G19" s="254"/>
    </row>
    <row r="20" spans="2:10" ht="14.25" customHeight="1" thickBot="1" x14ac:dyDescent="0.25">
      <c r="B20" s="253"/>
      <c r="C20" s="270">
        <v>1</v>
      </c>
      <c r="D20" s="471" t="s">
        <v>8</v>
      </c>
      <c r="E20" s="472"/>
      <c r="F20" s="270" t="s">
        <v>9</v>
      </c>
      <c r="G20" s="254"/>
    </row>
    <row r="21" spans="2:10" ht="14.25" customHeight="1" x14ac:dyDescent="0.2">
      <c r="B21" s="253"/>
      <c r="C21" s="271" t="s">
        <v>10</v>
      </c>
      <c r="D21" s="481" t="s">
        <v>11</v>
      </c>
      <c r="E21" s="486"/>
      <c r="F21" s="274">
        <f>8.5*F14</f>
        <v>10302</v>
      </c>
      <c r="G21" s="254"/>
      <c r="I21" s="257"/>
      <c r="J21" s="257"/>
    </row>
    <row r="22" spans="2:10" ht="14.25" customHeight="1" x14ac:dyDescent="0.2">
      <c r="B22" s="253"/>
      <c r="C22" s="272" t="s">
        <v>12</v>
      </c>
      <c r="D22" s="469" t="s">
        <v>13</v>
      </c>
      <c r="E22" s="470"/>
      <c r="F22" s="275">
        <v>0</v>
      </c>
      <c r="G22" s="254"/>
      <c r="I22" s="257"/>
    </row>
    <row r="23" spans="2:10" ht="14.25" customHeight="1" x14ac:dyDescent="0.2">
      <c r="B23" s="253"/>
      <c r="C23" s="272" t="s">
        <v>14</v>
      </c>
      <c r="D23" s="469" t="s">
        <v>15</v>
      </c>
      <c r="E23" s="470"/>
      <c r="F23" s="275">
        <v>0</v>
      </c>
      <c r="G23" s="254"/>
      <c r="I23" s="258"/>
    </row>
    <row r="24" spans="2:10" ht="14.25" customHeight="1" x14ac:dyDescent="0.2">
      <c r="B24" s="253"/>
      <c r="C24" s="272" t="s">
        <v>16</v>
      </c>
      <c r="D24" s="469" t="s">
        <v>17</v>
      </c>
      <c r="E24" s="470"/>
      <c r="F24" s="275">
        <v>0</v>
      </c>
      <c r="G24" s="254"/>
    </row>
    <row r="25" spans="2:10" ht="14.25" customHeight="1" x14ac:dyDescent="0.2">
      <c r="B25" s="253"/>
      <c r="C25" s="272" t="s">
        <v>18</v>
      </c>
      <c r="D25" s="469" t="s">
        <v>19</v>
      </c>
      <c r="E25" s="470"/>
      <c r="F25" s="275">
        <v>0</v>
      </c>
      <c r="G25" s="254"/>
    </row>
    <row r="26" spans="2:10" ht="14.25" customHeight="1" x14ac:dyDescent="0.2">
      <c r="B26" s="253"/>
      <c r="C26" s="272" t="s">
        <v>20</v>
      </c>
      <c r="D26" s="469" t="s">
        <v>21</v>
      </c>
      <c r="E26" s="470"/>
      <c r="F26" s="275">
        <v>0</v>
      </c>
      <c r="G26" s="254"/>
    </row>
    <row r="27" spans="2:10" ht="14.25" customHeight="1" thickBot="1" x14ac:dyDescent="0.25">
      <c r="B27" s="253"/>
      <c r="C27" s="273" t="s">
        <v>22</v>
      </c>
      <c r="D27" s="480" t="s">
        <v>23</v>
      </c>
      <c r="E27" s="485"/>
      <c r="F27" s="276">
        <v>0</v>
      </c>
      <c r="G27" s="254"/>
    </row>
    <row r="28" spans="2:10" ht="14.25" customHeight="1" thickBot="1" x14ac:dyDescent="0.25">
      <c r="B28" s="253"/>
      <c r="C28" s="471" t="s">
        <v>24</v>
      </c>
      <c r="D28" s="472"/>
      <c r="E28" s="472"/>
      <c r="F28" s="277">
        <f>SUM(F21:F27)</f>
        <v>10302</v>
      </c>
      <c r="G28" s="254"/>
      <c r="H28" s="259"/>
    </row>
    <row r="29" spans="2:10" ht="14.25" customHeight="1" x14ac:dyDescent="0.2">
      <c r="B29" s="253"/>
      <c r="C29" s="255"/>
      <c r="D29" s="255"/>
      <c r="E29" s="255"/>
      <c r="F29" s="255"/>
      <c r="G29" s="254"/>
    </row>
    <row r="30" spans="2:10" ht="14.25" customHeight="1" x14ac:dyDescent="0.2">
      <c r="B30" s="253"/>
      <c r="C30" s="256" t="s">
        <v>25</v>
      </c>
      <c r="D30" s="255"/>
      <c r="E30" s="255"/>
      <c r="F30" s="255"/>
      <c r="G30" s="254"/>
      <c r="J30" s="259"/>
    </row>
    <row r="31" spans="2:10" ht="14.25" customHeight="1" x14ac:dyDescent="0.2">
      <c r="B31" s="253"/>
      <c r="C31" s="255"/>
      <c r="D31" s="255"/>
      <c r="E31" s="255"/>
      <c r="F31" s="255"/>
      <c r="G31" s="254"/>
    </row>
    <row r="32" spans="2:10" ht="14.25" customHeight="1" x14ac:dyDescent="0.2">
      <c r="B32" s="253"/>
      <c r="C32" s="256" t="s">
        <v>26</v>
      </c>
      <c r="D32" s="255"/>
      <c r="E32" s="255"/>
      <c r="F32" s="255"/>
      <c r="G32" s="254"/>
    </row>
    <row r="33" spans="2:26" ht="14.25" customHeight="1" thickBot="1" x14ac:dyDescent="0.25">
      <c r="B33" s="253"/>
      <c r="C33" s="256"/>
      <c r="D33" s="255"/>
      <c r="E33" s="255"/>
      <c r="F33" s="255"/>
      <c r="G33" s="254"/>
    </row>
    <row r="34" spans="2:26" ht="14.25" customHeight="1" thickBot="1" x14ac:dyDescent="0.25">
      <c r="B34" s="253"/>
      <c r="C34" s="270" t="s">
        <v>27</v>
      </c>
      <c r="D34" s="471" t="s">
        <v>28</v>
      </c>
      <c r="E34" s="472"/>
      <c r="F34" s="270" t="s">
        <v>9</v>
      </c>
      <c r="G34" s="254"/>
    </row>
    <row r="35" spans="2:26" ht="14.25" customHeight="1" x14ac:dyDescent="0.2">
      <c r="B35" s="253"/>
      <c r="C35" s="278" t="s">
        <v>10</v>
      </c>
      <c r="D35" s="473" t="s">
        <v>29</v>
      </c>
      <c r="E35" s="474"/>
      <c r="F35" s="279">
        <f>F28/12</f>
        <v>858.5</v>
      </c>
      <c r="G35" s="254"/>
    </row>
    <row r="36" spans="2:26" ht="14.25" customHeight="1" thickBot="1" x14ac:dyDescent="0.25">
      <c r="B36" s="253"/>
      <c r="C36" s="273" t="s">
        <v>12</v>
      </c>
      <c r="D36" s="463" t="s">
        <v>30</v>
      </c>
      <c r="E36" s="464"/>
      <c r="F36" s="280">
        <f>F28*(1+1/3)/12</f>
        <v>1144.6666666666667</v>
      </c>
      <c r="G36" s="260"/>
    </row>
    <row r="37" spans="2:26" ht="14.25" customHeight="1" thickBot="1" x14ac:dyDescent="0.25">
      <c r="B37" s="253"/>
      <c r="C37" s="471" t="s">
        <v>24</v>
      </c>
      <c r="D37" s="472"/>
      <c r="E37" s="472"/>
      <c r="F37" s="281">
        <f>SUM(F35:F36)</f>
        <v>2003.1666666666667</v>
      </c>
      <c r="G37" s="254"/>
    </row>
    <row r="38" spans="2:26" ht="14.25" customHeight="1" x14ac:dyDescent="0.2">
      <c r="B38" s="253"/>
      <c r="C38" s="255"/>
      <c r="D38" s="255"/>
      <c r="E38" s="255"/>
      <c r="F38" s="255"/>
      <c r="G38" s="254"/>
    </row>
    <row r="39" spans="2:26" ht="14.25" customHeight="1" x14ac:dyDescent="0.2">
      <c r="B39" s="253"/>
      <c r="C39" s="256" t="s">
        <v>31</v>
      </c>
      <c r="D39" s="256"/>
      <c r="E39" s="256"/>
      <c r="F39" s="256"/>
      <c r="G39" s="261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2"/>
    </row>
    <row r="40" spans="2:26" ht="14.25" customHeight="1" thickBot="1" x14ac:dyDescent="0.25">
      <c r="B40" s="253"/>
      <c r="C40" s="256"/>
      <c r="D40" s="256"/>
      <c r="E40" s="256"/>
      <c r="F40" s="256"/>
      <c r="G40" s="261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/>
      <c r="S40" s="262"/>
      <c r="T40" s="262"/>
      <c r="U40" s="262"/>
      <c r="V40" s="262"/>
      <c r="W40" s="262"/>
      <c r="X40" s="262"/>
      <c r="Y40" s="262"/>
      <c r="Z40" s="262"/>
    </row>
    <row r="41" spans="2:26" ht="14.25" customHeight="1" thickBot="1" x14ac:dyDescent="0.25">
      <c r="B41" s="253"/>
      <c r="C41" s="270" t="s">
        <v>32</v>
      </c>
      <c r="D41" s="270" t="s">
        <v>33</v>
      </c>
      <c r="E41" s="302" t="s">
        <v>34</v>
      </c>
      <c r="F41" s="270" t="s">
        <v>9</v>
      </c>
      <c r="G41" s="261"/>
      <c r="H41" s="262"/>
      <c r="I41" s="262"/>
      <c r="J41" s="262"/>
      <c r="K41" s="262"/>
      <c r="L41" s="262"/>
      <c r="M41" s="262"/>
      <c r="N41" s="262"/>
      <c r="O41" s="262"/>
      <c r="P41" s="262"/>
      <c r="Q41" s="262"/>
      <c r="R41" s="262"/>
      <c r="S41" s="262"/>
      <c r="T41" s="262"/>
      <c r="U41" s="262"/>
      <c r="V41" s="262"/>
      <c r="W41" s="262"/>
      <c r="X41" s="262"/>
      <c r="Y41" s="262"/>
      <c r="Z41" s="262"/>
    </row>
    <row r="42" spans="2:26" ht="14.25" customHeight="1" x14ac:dyDescent="0.2">
      <c r="B42" s="253"/>
      <c r="C42" s="271" t="s">
        <v>10</v>
      </c>
      <c r="D42" s="299" t="s">
        <v>35</v>
      </c>
      <c r="E42" s="303">
        <v>0</v>
      </c>
      <c r="F42" s="307">
        <f t="shared" ref="F42:F49" si="0">(F$28+F$37)*E42%</f>
        <v>0</v>
      </c>
      <c r="G42" s="254"/>
    </row>
    <row r="43" spans="2:26" ht="14.25" customHeight="1" x14ac:dyDescent="0.2">
      <c r="B43" s="253"/>
      <c r="C43" s="272" t="s">
        <v>12</v>
      </c>
      <c r="D43" s="300" t="s">
        <v>36</v>
      </c>
      <c r="E43" s="304">
        <v>2.5</v>
      </c>
      <c r="F43" s="308">
        <f t="shared" si="0"/>
        <v>307.62916666666666</v>
      </c>
      <c r="G43" s="254"/>
    </row>
    <row r="44" spans="2:26" ht="14.25" customHeight="1" x14ac:dyDescent="0.2">
      <c r="B44" s="253"/>
      <c r="C44" s="272" t="s">
        <v>14</v>
      </c>
      <c r="D44" s="300" t="s">
        <v>37</v>
      </c>
      <c r="E44" s="304">
        <f>3*2</f>
        <v>6</v>
      </c>
      <c r="F44" s="308">
        <f t="shared" si="0"/>
        <v>738.31</v>
      </c>
      <c r="G44" s="254"/>
    </row>
    <row r="45" spans="2:26" ht="14.25" customHeight="1" x14ac:dyDescent="0.2">
      <c r="B45" s="253"/>
      <c r="C45" s="272" t="s">
        <v>16</v>
      </c>
      <c r="D45" s="300" t="s">
        <v>38</v>
      </c>
      <c r="E45" s="304">
        <v>1.5</v>
      </c>
      <c r="F45" s="308">
        <f t="shared" si="0"/>
        <v>184.57749999999999</v>
      </c>
      <c r="G45" s="254"/>
    </row>
    <row r="46" spans="2:26" ht="14.25" customHeight="1" x14ac:dyDescent="0.2">
      <c r="B46" s="253"/>
      <c r="C46" s="272" t="s">
        <v>18</v>
      </c>
      <c r="D46" s="300" t="s">
        <v>39</v>
      </c>
      <c r="E46" s="304">
        <v>1</v>
      </c>
      <c r="F46" s="308">
        <f t="shared" si="0"/>
        <v>123.05166666666666</v>
      </c>
      <c r="G46" s="254"/>
    </row>
    <row r="47" spans="2:26" ht="14.25" customHeight="1" x14ac:dyDescent="0.2">
      <c r="B47" s="253"/>
      <c r="C47" s="272" t="s">
        <v>20</v>
      </c>
      <c r="D47" s="300" t="s">
        <v>40</v>
      </c>
      <c r="E47" s="304">
        <v>0.6</v>
      </c>
      <c r="F47" s="308">
        <f t="shared" si="0"/>
        <v>73.831000000000003</v>
      </c>
      <c r="G47" s="254"/>
    </row>
    <row r="48" spans="2:26" ht="14.25" customHeight="1" x14ac:dyDescent="0.2">
      <c r="B48" s="253"/>
      <c r="C48" s="272" t="s">
        <v>22</v>
      </c>
      <c r="D48" s="300" t="s">
        <v>41</v>
      </c>
      <c r="E48" s="304">
        <v>0.2</v>
      </c>
      <c r="F48" s="308">
        <f t="shared" si="0"/>
        <v>24.610333333333333</v>
      </c>
      <c r="G48" s="254"/>
    </row>
    <row r="49" spans="2:26" ht="14.25" customHeight="1" thickBot="1" x14ac:dyDescent="0.25">
      <c r="B49" s="253"/>
      <c r="C49" s="273" t="s">
        <v>42</v>
      </c>
      <c r="D49" s="301" t="s">
        <v>43</v>
      </c>
      <c r="E49" s="305">
        <v>8</v>
      </c>
      <c r="F49" s="309">
        <f t="shared" si="0"/>
        <v>984.4133333333333</v>
      </c>
      <c r="G49" s="254"/>
    </row>
    <row r="50" spans="2:26" ht="14.25" customHeight="1" thickBot="1" x14ac:dyDescent="0.25">
      <c r="B50" s="253"/>
      <c r="C50" s="471" t="s">
        <v>24</v>
      </c>
      <c r="D50" s="472"/>
      <c r="E50" s="306">
        <f t="shared" ref="E50:F50" si="1">SUM(E42:E49)</f>
        <v>19.799999999999997</v>
      </c>
      <c r="F50" s="277">
        <f t="shared" si="1"/>
        <v>2436.4229999999998</v>
      </c>
      <c r="G50" s="261"/>
      <c r="H50" s="262"/>
      <c r="I50" s="262"/>
      <c r="J50" s="262"/>
      <c r="K50" s="262"/>
      <c r="L50" s="262"/>
      <c r="M50" s="262"/>
      <c r="N50" s="262"/>
      <c r="O50" s="262"/>
      <c r="P50" s="262"/>
      <c r="Q50" s="262"/>
      <c r="R50" s="262"/>
      <c r="S50" s="262"/>
      <c r="T50" s="262"/>
      <c r="U50" s="262"/>
      <c r="V50" s="262"/>
      <c r="W50" s="262"/>
      <c r="X50" s="262"/>
      <c r="Y50" s="262"/>
      <c r="Z50" s="262"/>
    </row>
    <row r="51" spans="2:26" ht="14.25" customHeight="1" x14ac:dyDescent="0.2">
      <c r="B51" s="253"/>
      <c r="C51" s="255"/>
      <c r="D51" s="255"/>
      <c r="E51" s="255"/>
      <c r="F51" s="255"/>
      <c r="G51" s="254"/>
    </row>
    <row r="52" spans="2:26" ht="14.25" customHeight="1" x14ac:dyDescent="0.2">
      <c r="B52" s="253"/>
      <c r="C52" s="256" t="s">
        <v>44</v>
      </c>
      <c r="D52" s="256"/>
      <c r="E52" s="256"/>
      <c r="F52" s="256"/>
      <c r="G52" s="261"/>
      <c r="H52" s="262"/>
      <c r="I52" s="262"/>
      <c r="J52" s="262"/>
      <c r="K52" s="262"/>
      <c r="L52" s="262"/>
      <c r="M52" s="262"/>
      <c r="N52" s="262"/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</row>
    <row r="53" spans="2:26" ht="14.25" customHeight="1" thickBot="1" x14ac:dyDescent="0.25">
      <c r="B53" s="253"/>
      <c r="C53" s="256"/>
      <c r="D53" s="256"/>
      <c r="E53" s="256"/>
      <c r="F53" s="256"/>
      <c r="G53" s="261"/>
      <c r="H53" s="262"/>
      <c r="I53" s="262"/>
      <c r="J53" s="262"/>
      <c r="K53" s="262"/>
      <c r="L53" s="262"/>
      <c r="M53" s="262"/>
      <c r="N53" s="262"/>
      <c r="O53" s="262"/>
      <c r="P53" s="262"/>
      <c r="Q53" s="262"/>
      <c r="R53" s="262"/>
      <c r="S53" s="262"/>
      <c r="T53" s="262"/>
      <c r="U53" s="262"/>
      <c r="V53" s="262"/>
      <c r="W53" s="262"/>
      <c r="X53" s="262"/>
      <c r="Y53" s="262"/>
      <c r="Z53" s="262"/>
    </row>
    <row r="54" spans="2:26" ht="14.25" customHeight="1" thickBot="1" x14ac:dyDescent="0.25">
      <c r="B54" s="253"/>
      <c r="C54" s="270" t="s">
        <v>45</v>
      </c>
      <c r="D54" s="471" t="s">
        <v>46</v>
      </c>
      <c r="E54" s="472"/>
      <c r="F54" s="270" t="s">
        <v>9</v>
      </c>
      <c r="G54" s="261"/>
      <c r="H54" s="262"/>
      <c r="I54" s="262"/>
      <c r="J54" s="262"/>
      <c r="K54" s="262"/>
      <c r="L54" s="262"/>
      <c r="M54" s="262"/>
      <c r="N54" s="262"/>
      <c r="O54" s="262"/>
      <c r="P54" s="262"/>
      <c r="Q54" s="262"/>
      <c r="R54" s="262"/>
      <c r="S54" s="262"/>
      <c r="T54" s="262"/>
      <c r="U54" s="262"/>
      <c r="V54" s="262"/>
      <c r="W54" s="262"/>
      <c r="X54" s="262"/>
      <c r="Y54" s="262"/>
      <c r="Z54" s="262"/>
    </row>
    <row r="55" spans="2:26" ht="14.25" customHeight="1" x14ac:dyDescent="0.2">
      <c r="B55" s="253"/>
      <c r="C55" s="278" t="s">
        <v>10</v>
      </c>
      <c r="D55" s="473" t="s">
        <v>47</v>
      </c>
      <c r="E55" s="474"/>
      <c r="F55" s="279">
        <v>0</v>
      </c>
      <c r="G55" s="254"/>
    </row>
    <row r="56" spans="2:26" ht="14.25" customHeight="1" x14ac:dyDescent="0.2">
      <c r="B56" s="253"/>
      <c r="C56" s="272" t="s">
        <v>12</v>
      </c>
      <c r="D56" s="469" t="s">
        <v>48</v>
      </c>
      <c r="E56" s="470"/>
      <c r="F56" s="308">
        <f>F15*F16</f>
        <v>567.63</v>
      </c>
      <c r="G56" s="254"/>
    </row>
    <row r="57" spans="2:26" ht="14.25" customHeight="1" x14ac:dyDescent="0.2">
      <c r="B57" s="253"/>
      <c r="C57" s="272" t="s">
        <v>14</v>
      </c>
      <c r="D57" s="469" t="s">
        <v>49</v>
      </c>
      <c r="E57" s="470"/>
      <c r="F57" s="308">
        <v>0</v>
      </c>
      <c r="G57" s="254"/>
    </row>
    <row r="58" spans="2:26" ht="14.25" customHeight="1" thickBot="1" x14ac:dyDescent="0.25">
      <c r="B58" s="253"/>
      <c r="C58" s="273" t="s">
        <v>16</v>
      </c>
      <c r="D58" s="463" t="s">
        <v>50</v>
      </c>
      <c r="E58" s="464"/>
      <c r="F58" s="280">
        <v>0</v>
      </c>
      <c r="G58" s="254"/>
    </row>
    <row r="59" spans="2:26" ht="14.25" customHeight="1" thickBot="1" x14ac:dyDescent="0.25">
      <c r="B59" s="253"/>
      <c r="C59" s="471" t="s">
        <v>24</v>
      </c>
      <c r="D59" s="472"/>
      <c r="E59" s="472"/>
      <c r="F59" s="281">
        <f>SUM(F55:F58)</f>
        <v>567.63</v>
      </c>
      <c r="G59" s="261"/>
      <c r="H59" s="262"/>
      <c r="I59" s="262"/>
      <c r="J59" s="262"/>
      <c r="K59" s="262"/>
      <c r="L59" s="262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</row>
    <row r="60" spans="2:26" ht="14.25" customHeight="1" x14ac:dyDescent="0.2">
      <c r="B60" s="253"/>
      <c r="C60" s="255"/>
      <c r="D60" s="255"/>
      <c r="E60" s="310"/>
      <c r="F60" s="255"/>
      <c r="G60" s="254"/>
    </row>
    <row r="61" spans="2:26" ht="14.25" customHeight="1" x14ac:dyDescent="0.2">
      <c r="B61" s="253"/>
      <c r="C61" s="256" t="s">
        <v>51</v>
      </c>
      <c r="D61" s="256"/>
      <c r="E61" s="256"/>
      <c r="F61" s="256"/>
      <c r="G61" s="261"/>
      <c r="H61" s="262"/>
      <c r="I61" s="262"/>
      <c r="J61" s="262"/>
      <c r="K61" s="262"/>
      <c r="L61" s="262"/>
      <c r="M61" s="262"/>
      <c r="N61" s="262"/>
      <c r="O61" s="262"/>
      <c r="P61" s="262"/>
      <c r="Q61" s="262"/>
      <c r="R61" s="262"/>
      <c r="S61" s="262"/>
      <c r="T61" s="262"/>
      <c r="U61" s="262"/>
      <c r="V61" s="262"/>
      <c r="W61" s="262"/>
      <c r="X61" s="262"/>
      <c r="Y61" s="262"/>
      <c r="Z61" s="262"/>
    </row>
    <row r="62" spans="2:26" ht="14.25" customHeight="1" thickBot="1" x14ac:dyDescent="0.25">
      <c r="B62" s="253"/>
      <c r="C62" s="256"/>
      <c r="D62" s="256"/>
      <c r="E62" s="256"/>
      <c r="F62" s="256"/>
      <c r="G62" s="261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/>
      <c r="X62" s="262"/>
      <c r="Y62" s="262"/>
      <c r="Z62" s="262"/>
    </row>
    <row r="63" spans="2:26" ht="14.25" customHeight="1" thickBot="1" x14ac:dyDescent="0.25">
      <c r="B63" s="253"/>
      <c r="C63" s="270">
        <v>2</v>
      </c>
      <c r="D63" s="471" t="s">
        <v>52</v>
      </c>
      <c r="E63" s="472"/>
      <c r="F63" s="270" t="s">
        <v>9</v>
      </c>
      <c r="G63" s="261"/>
      <c r="H63" s="262"/>
      <c r="I63" s="262"/>
      <c r="J63" s="262"/>
      <c r="K63" s="262"/>
      <c r="L63" s="262"/>
      <c r="M63" s="262"/>
      <c r="N63" s="262"/>
      <c r="O63" s="262"/>
      <c r="P63" s="262"/>
      <c r="Q63" s="262"/>
      <c r="R63" s="262"/>
      <c r="S63" s="262"/>
      <c r="T63" s="262"/>
      <c r="U63" s="262"/>
      <c r="V63" s="262"/>
      <c r="W63" s="262"/>
      <c r="X63" s="262"/>
      <c r="Y63" s="262"/>
      <c r="Z63" s="262"/>
    </row>
    <row r="64" spans="2:26" ht="14.25" customHeight="1" x14ac:dyDescent="0.2">
      <c r="B64" s="253"/>
      <c r="C64" s="278" t="s">
        <v>27</v>
      </c>
      <c r="D64" s="473" t="s">
        <v>28</v>
      </c>
      <c r="E64" s="474"/>
      <c r="F64" s="279">
        <f>F37</f>
        <v>2003.1666666666667</v>
      </c>
      <c r="G64" s="263"/>
      <c r="H64" s="262"/>
      <c r="I64" s="262"/>
      <c r="J64" s="262"/>
      <c r="K64" s="262"/>
      <c r="L64" s="262"/>
      <c r="M64" s="262"/>
      <c r="N64" s="262"/>
      <c r="O64" s="262"/>
      <c r="P64" s="262"/>
      <c r="Q64" s="262"/>
      <c r="R64" s="262"/>
      <c r="S64" s="262"/>
      <c r="T64" s="262"/>
      <c r="U64" s="262"/>
      <c r="V64" s="262"/>
      <c r="W64" s="262"/>
      <c r="X64" s="262"/>
      <c r="Y64" s="262"/>
      <c r="Z64" s="262"/>
    </row>
    <row r="65" spans="2:26" ht="14.25" customHeight="1" x14ac:dyDescent="0.2">
      <c r="B65" s="253"/>
      <c r="C65" s="272" t="s">
        <v>32</v>
      </c>
      <c r="D65" s="469" t="s">
        <v>33</v>
      </c>
      <c r="E65" s="470"/>
      <c r="F65" s="308">
        <f>F50</f>
        <v>2436.4229999999998</v>
      </c>
      <c r="G65" s="254"/>
    </row>
    <row r="66" spans="2:26" ht="14.25" customHeight="1" thickBot="1" x14ac:dyDescent="0.25">
      <c r="B66" s="253"/>
      <c r="C66" s="273" t="s">
        <v>45</v>
      </c>
      <c r="D66" s="463" t="s">
        <v>46</v>
      </c>
      <c r="E66" s="464"/>
      <c r="F66" s="280">
        <f>F59</f>
        <v>567.63</v>
      </c>
      <c r="G66" s="254"/>
    </row>
    <row r="67" spans="2:26" ht="14.25" customHeight="1" thickBot="1" x14ac:dyDescent="0.25">
      <c r="B67" s="253"/>
      <c r="C67" s="471" t="s">
        <v>24</v>
      </c>
      <c r="D67" s="472"/>
      <c r="E67" s="472"/>
      <c r="F67" s="281">
        <f>SUM(F64:F66)</f>
        <v>5007.2196666666669</v>
      </c>
      <c r="G67" s="261"/>
      <c r="H67" s="262"/>
      <c r="I67" s="262"/>
      <c r="J67" s="262"/>
      <c r="K67" s="262"/>
      <c r="L67" s="262"/>
      <c r="M67" s="262"/>
      <c r="N67" s="262"/>
      <c r="O67" s="262"/>
      <c r="P67" s="262"/>
      <c r="Q67" s="262"/>
      <c r="R67" s="262"/>
      <c r="S67" s="262"/>
      <c r="T67" s="262"/>
      <c r="U67" s="262"/>
      <c r="V67" s="262"/>
      <c r="W67" s="262"/>
      <c r="X67" s="262"/>
      <c r="Y67" s="262"/>
      <c r="Z67" s="262"/>
    </row>
    <row r="68" spans="2:26" ht="14.25" customHeight="1" x14ac:dyDescent="0.2">
      <c r="B68" s="253"/>
      <c r="C68" s="255"/>
      <c r="D68" s="255"/>
      <c r="E68" s="255"/>
      <c r="F68" s="255"/>
      <c r="G68" s="254"/>
    </row>
    <row r="69" spans="2:26" ht="14.25" customHeight="1" x14ac:dyDescent="0.2">
      <c r="B69" s="253"/>
      <c r="C69" s="256" t="s">
        <v>53</v>
      </c>
      <c r="D69" s="256"/>
      <c r="E69" s="256"/>
      <c r="F69" s="256"/>
      <c r="G69" s="261"/>
      <c r="H69" s="262"/>
      <c r="I69" s="262"/>
      <c r="J69" s="262"/>
      <c r="K69" s="262"/>
      <c r="L69" s="262"/>
      <c r="M69" s="262"/>
      <c r="N69" s="262"/>
      <c r="O69" s="262"/>
      <c r="P69" s="262"/>
      <c r="Q69" s="262"/>
      <c r="R69" s="262"/>
      <c r="S69" s="262"/>
      <c r="T69" s="262"/>
      <c r="U69" s="262"/>
      <c r="V69" s="262"/>
      <c r="W69" s="262"/>
      <c r="X69" s="262"/>
      <c r="Y69" s="262"/>
      <c r="Z69" s="262"/>
    </row>
    <row r="70" spans="2:26" ht="14.25" customHeight="1" thickBot="1" x14ac:dyDescent="0.25">
      <c r="B70" s="253"/>
      <c r="C70" s="256"/>
      <c r="D70" s="256"/>
      <c r="E70" s="256"/>
      <c r="F70" s="256"/>
      <c r="G70" s="261"/>
      <c r="H70" s="262"/>
      <c r="I70" s="262"/>
      <c r="J70" s="262"/>
      <c r="K70" s="262"/>
      <c r="L70" s="262"/>
      <c r="M70" s="262"/>
      <c r="N70" s="262"/>
      <c r="O70" s="262"/>
      <c r="P70" s="262"/>
      <c r="Q70" s="262"/>
      <c r="R70" s="262"/>
      <c r="S70" s="262"/>
      <c r="T70" s="262"/>
      <c r="U70" s="262"/>
      <c r="V70" s="262"/>
      <c r="W70" s="262"/>
      <c r="X70" s="262"/>
      <c r="Y70" s="262"/>
      <c r="Z70" s="262"/>
    </row>
    <row r="71" spans="2:26" ht="14.25" customHeight="1" thickBot="1" x14ac:dyDescent="0.25">
      <c r="B71" s="253"/>
      <c r="C71" s="270">
        <v>3</v>
      </c>
      <c r="D71" s="471" t="s">
        <v>54</v>
      </c>
      <c r="E71" s="472"/>
      <c r="F71" s="270" t="s">
        <v>9</v>
      </c>
      <c r="G71" s="261"/>
      <c r="H71" s="262"/>
      <c r="I71" s="262"/>
      <c r="J71" s="262"/>
      <c r="K71" s="262"/>
      <c r="L71" s="262"/>
      <c r="M71" s="262"/>
      <c r="N71" s="262"/>
      <c r="O71" s="262"/>
      <c r="P71" s="262"/>
      <c r="Q71" s="262"/>
      <c r="R71" s="262"/>
      <c r="S71" s="262"/>
      <c r="T71" s="262"/>
      <c r="U71" s="262"/>
      <c r="V71" s="262"/>
      <c r="W71" s="262"/>
      <c r="X71" s="262"/>
      <c r="Y71" s="262"/>
      <c r="Z71" s="262"/>
    </row>
    <row r="72" spans="2:26" ht="14.25" customHeight="1" x14ac:dyDescent="0.2">
      <c r="B72" s="253"/>
      <c r="C72" s="278" t="s">
        <v>10</v>
      </c>
      <c r="D72" s="317" t="s">
        <v>55</v>
      </c>
      <c r="E72" s="311">
        <v>0.05</v>
      </c>
      <c r="F72" s="313">
        <f>E72*(F28+F37)/12</f>
        <v>51.271527777777777</v>
      </c>
      <c r="G72" s="264"/>
      <c r="H72" s="259"/>
    </row>
    <row r="73" spans="2:26" ht="33" customHeight="1" x14ac:dyDescent="0.2">
      <c r="B73" s="253"/>
      <c r="C73" s="272" t="s">
        <v>12</v>
      </c>
      <c r="D73" s="479" t="s">
        <v>56</v>
      </c>
      <c r="E73" s="479"/>
      <c r="F73" s="314">
        <f>8%*F72</f>
        <v>4.1017222222222225</v>
      </c>
      <c r="G73" s="264"/>
      <c r="H73" s="259"/>
    </row>
    <row r="74" spans="2:26" ht="14.25" customHeight="1" x14ac:dyDescent="0.2">
      <c r="B74" s="253"/>
      <c r="C74" s="272" t="s">
        <v>14</v>
      </c>
      <c r="D74" s="480" t="s">
        <v>57</v>
      </c>
      <c r="E74" s="480"/>
      <c r="F74" s="314">
        <f>E72*40%*F49</f>
        <v>19.688266666666671</v>
      </c>
      <c r="G74" s="264"/>
      <c r="H74" s="259"/>
    </row>
    <row r="75" spans="2:26" ht="14.25" customHeight="1" x14ac:dyDescent="0.2">
      <c r="B75" s="253"/>
      <c r="C75" s="272" t="s">
        <v>16</v>
      </c>
      <c r="D75" s="300" t="s">
        <v>58</v>
      </c>
      <c r="E75" s="312">
        <f>1-E72</f>
        <v>0.95</v>
      </c>
      <c r="F75" s="314">
        <f>E75*7/30/12*(F28+F37)</f>
        <v>227.30377314814811</v>
      </c>
      <c r="G75" s="264"/>
    </row>
    <row r="76" spans="2:26" ht="14.25" customHeight="1" x14ac:dyDescent="0.2">
      <c r="B76" s="253"/>
      <c r="C76" s="272" t="s">
        <v>18</v>
      </c>
      <c r="D76" s="481" t="s">
        <v>59</v>
      </c>
      <c r="E76" s="481"/>
      <c r="F76" s="314">
        <f>E50%*F75</f>
        <v>45.006147083333325</v>
      </c>
      <c r="G76" s="254"/>
    </row>
    <row r="77" spans="2:26" ht="14.25" customHeight="1" thickBot="1" x14ac:dyDescent="0.25">
      <c r="B77" s="253"/>
      <c r="C77" s="273" t="s">
        <v>20</v>
      </c>
      <c r="D77" s="463" t="s">
        <v>60</v>
      </c>
      <c r="E77" s="463"/>
      <c r="F77" s="315">
        <f>E75*40%*F49</f>
        <v>374.07706666666667</v>
      </c>
      <c r="G77" s="254"/>
    </row>
    <row r="78" spans="2:26" ht="14.25" customHeight="1" thickBot="1" x14ac:dyDescent="0.25">
      <c r="B78" s="253"/>
      <c r="C78" s="471" t="s">
        <v>24</v>
      </c>
      <c r="D78" s="472"/>
      <c r="E78" s="472"/>
      <c r="F78" s="316">
        <f>SUM(F72:F77)</f>
        <v>721.4485035648147</v>
      </c>
      <c r="G78" s="261"/>
      <c r="H78" s="262"/>
      <c r="I78" s="262"/>
      <c r="J78" s="262"/>
      <c r="K78" s="262"/>
      <c r="L78" s="262"/>
      <c r="M78" s="262"/>
      <c r="N78" s="262"/>
      <c r="O78" s="262"/>
      <c r="P78" s="262"/>
      <c r="Q78" s="262"/>
      <c r="R78" s="262"/>
      <c r="S78" s="262"/>
      <c r="T78" s="262"/>
      <c r="U78" s="262"/>
      <c r="V78" s="262"/>
      <c r="W78" s="262"/>
      <c r="X78" s="262"/>
      <c r="Y78" s="262"/>
      <c r="Z78" s="262"/>
    </row>
    <row r="79" spans="2:26" ht="14.25" customHeight="1" x14ac:dyDescent="0.2">
      <c r="B79" s="253"/>
      <c r="C79" s="255"/>
      <c r="D79" s="255"/>
      <c r="E79" s="255"/>
      <c r="F79" s="265"/>
      <c r="G79" s="254"/>
    </row>
    <row r="80" spans="2:26" ht="14.25" customHeight="1" x14ac:dyDescent="0.2">
      <c r="B80" s="253"/>
      <c r="C80" s="256" t="s">
        <v>61</v>
      </c>
      <c r="D80" s="256"/>
      <c r="E80" s="256"/>
      <c r="F80" s="266"/>
      <c r="G80" s="261"/>
      <c r="H80" s="262"/>
      <c r="I80" s="262"/>
      <c r="J80" s="262"/>
      <c r="K80" s="262"/>
      <c r="L80" s="262"/>
      <c r="M80" s="262"/>
      <c r="N80" s="262"/>
      <c r="O80" s="262"/>
      <c r="P80" s="262"/>
      <c r="Q80" s="262"/>
      <c r="R80" s="262"/>
      <c r="S80" s="262"/>
      <c r="T80" s="262"/>
      <c r="U80" s="262"/>
      <c r="V80" s="262"/>
      <c r="W80" s="262"/>
      <c r="X80" s="262"/>
      <c r="Y80" s="262"/>
      <c r="Z80" s="262"/>
    </row>
    <row r="81" spans="2:26" ht="14.25" customHeight="1" x14ac:dyDescent="0.2">
      <c r="B81" s="253"/>
      <c r="C81" s="255"/>
      <c r="D81" s="255"/>
      <c r="E81" s="255"/>
      <c r="F81" s="265"/>
      <c r="G81" s="254"/>
    </row>
    <row r="82" spans="2:26" ht="14.25" customHeight="1" x14ac:dyDescent="0.2">
      <c r="B82" s="253"/>
      <c r="C82" s="256" t="s">
        <v>62</v>
      </c>
      <c r="D82" s="256"/>
      <c r="E82" s="256"/>
      <c r="F82" s="266"/>
      <c r="G82" s="261"/>
      <c r="H82" s="262"/>
      <c r="I82" s="262"/>
      <c r="J82" s="262"/>
      <c r="K82" s="262"/>
      <c r="L82" s="262"/>
      <c r="M82" s="262"/>
      <c r="N82" s="262"/>
      <c r="O82" s="262"/>
      <c r="P82" s="262"/>
      <c r="Q82" s="262"/>
      <c r="R82" s="262"/>
      <c r="S82" s="262"/>
      <c r="T82" s="262"/>
      <c r="U82" s="262"/>
      <c r="V82" s="262"/>
      <c r="W82" s="262"/>
      <c r="X82" s="262"/>
      <c r="Y82" s="262"/>
      <c r="Z82" s="262"/>
    </row>
    <row r="83" spans="2:26" ht="14.25" customHeight="1" thickBot="1" x14ac:dyDescent="0.25">
      <c r="B83" s="253"/>
      <c r="C83" s="256"/>
      <c r="D83" s="256"/>
      <c r="E83" s="256"/>
      <c r="F83" s="266"/>
      <c r="G83" s="261"/>
      <c r="H83" s="262"/>
      <c r="I83" s="262"/>
      <c r="J83" s="262"/>
      <c r="K83" s="262"/>
      <c r="L83" s="262"/>
      <c r="M83" s="262"/>
      <c r="N83" s="262"/>
      <c r="O83" s="262"/>
      <c r="P83" s="262"/>
      <c r="Q83" s="262"/>
      <c r="R83" s="262"/>
      <c r="S83" s="262"/>
      <c r="T83" s="262"/>
      <c r="U83" s="262"/>
      <c r="V83" s="262"/>
      <c r="W83" s="262"/>
      <c r="X83" s="262"/>
      <c r="Y83" s="262"/>
      <c r="Z83" s="262"/>
    </row>
    <row r="84" spans="2:26" ht="14.25" customHeight="1" thickBot="1" x14ac:dyDescent="0.25">
      <c r="B84" s="253"/>
      <c r="C84" s="270" t="s">
        <v>63</v>
      </c>
      <c r="D84" s="471" t="s">
        <v>64</v>
      </c>
      <c r="E84" s="472"/>
      <c r="F84" s="270" t="s">
        <v>9</v>
      </c>
      <c r="G84" s="261"/>
      <c r="H84" s="262"/>
      <c r="I84" s="262"/>
      <c r="K84" s="262"/>
      <c r="L84" s="262"/>
      <c r="M84" s="262"/>
      <c r="N84" s="262"/>
      <c r="O84" s="262"/>
      <c r="P84" s="262"/>
      <c r="Q84" s="262"/>
      <c r="R84" s="262"/>
      <c r="S84" s="262"/>
      <c r="T84" s="262"/>
      <c r="U84" s="262"/>
      <c r="V84" s="262"/>
      <c r="W84" s="262"/>
      <c r="X84" s="262"/>
      <c r="Y84" s="262"/>
      <c r="Z84" s="262"/>
    </row>
    <row r="85" spans="2:26" ht="14.25" customHeight="1" x14ac:dyDescent="0.2">
      <c r="B85" s="253"/>
      <c r="C85" s="278" t="s">
        <v>10</v>
      </c>
      <c r="D85" s="473" t="s">
        <v>65</v>
      </c>
      <c r="E85" s="474"/>
      <c r="F85" s="313">
        <v>0</v>
      </c>
      <c r="G85" s="254"/>
    </row>
    <row r="86" spans="2:26" ht="14.25" customHeight="1" thickBot="1" x14ac:dyDescent="0.25">
      <c r="B86" s="253"/>
      <c r="C86" s="273" t="s">
        <v>12</v>
      </c>
      <c r="D86" s="463" t="s">
        <v>901</v>
      </c>
      <c r="E86" s="464"/>
      <c r="F86" s="315">
        <f>(F28+F67+F78)/F16*'Estimativa reposição ausências'!G17/12</f>
        <v>194.32033077774301</v>
      </c>
      <c r="G86" s="254"/>
    </row>
    <row r="87" spans="2:26" ht="14.25" customHeight="1" thickBot="1" x14ac:dyDescent="0.25">
      <c r="B87" s="253"/>
      <c r="C87" s="471" t="s">
        <v>24</v>
      </c>
      <c r="D87" s="472"/>
      <c r="E87" s="472"/>
      <c r="F87" s="316">
        <f>SUM(F85:F86)</f>
        <v>194.32033077774301</v>
      </c>
      <c r="G87" s="261"/>
      <c r="H87" s="262"/>
      <c r="I87" s="262"/>
      <c r="K87" s="262"/>
      <c r="L87" s="262"/>
      <c r="M87" s="262"/>
      <c r="N87" s="262"/>
      <c r="O87" s="262"/>
      <c r="P87" s="262"/>
      <c r="Q87" s="262"/>
      <c r="R87" s="262"/>
      <c r="S87" s="262"/>
      <c r="T87" s="262"/>
      <c r="U87" s="262"/>
      <c r="V87" s="262"/>
      <c r="W87" s="262"/>
      <c r="X87" s="262"/>
      <c r="Y87" s="262"/>
      <c r="Z87" s="262"/>
    </row>
    <row r="88" spans="2:26" ht="14.25" customHeight="1" x14ac:dyDescent="0.2">
      <c r="B88" s="253"/>
      <c r="C88" s="255"/>
      <c r="D88" s="255"/>
      <c r="E88" s="255"/>
      <c r="F88" s="265"/>
      <c r="G88" s="254"/>
    </row>
    <row r="89" spans="2:26" ht="14.25" customHeight="1" x14ac:dyDescent="0.2">
      <c r="B89" s="253"/>
      <c r="C89" s="256" t="s">
        <v>66</v>
      </c>
      <c r="D89" s="256"/>
      <c r="E89" s="256"/>
      <c r="F89" s="266"/>
      <c r="G89" s="261"/>
      <c r="H89" s="262"/>
      <c r="I89" s="262"/>
      <c r="K89" s="262"/>
      <c r="L89" s="262"/>
      <c r="M89" s="262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</row>
    <row r="90" spans="2:26" ht="14.25" customHeight="1" thickBot="1" x14ac:dyDescent="0.25">
      <c r="B90" s="253"/>
      <c r="C90" s="256"/>
      <c r="D90" s="256"/>
      <c r="E90" s="256"/>
      <c r="F90" s="266"/>
      <c r="G90" s="261"/>
      <c r="H90" s="262"/>
      <c r="I90" s="262"/>
      <c r="K90" s="262"/>
      <c r="L90" s="262"/>
      <c r="M90" s="262"/>
      <c r="N90" s="262"/>
      <c r="O90" s="262"/>
      <c r="P90" s="262"/>
      <c r="Q90" s="262"/>
      <c r="R90" s="262"/>
      <c r="S90" s="262"/>
      <c r="T90" s="262"/>
      <c r="U90" s="262"/>
      <c r="V90" s="262"/>
      <c r="W90" s="262"/>
      <c r="X90" s="262"/>
      <c r="Y90" s="262"/>
      <c r="Z90" s="262"/>
    </row>
    <row r="91" spans="2:26" ht="14.25" customHeight="1" thickBot="1" x14ac:dyDescent="0.25">
      <c r="B91" s="253"/>
      <c r="C91" s="270" t="s">
        <v>67</v>
      </c>
      <c r="D91" s="471" t="s">
        <v>68</v>
      </c>
      <c r="E91" s="472"/>
      <c r="F91" s="270" t="s">
        <v>9</v>
      </c>
      <c r="G91" s="261"/>
      <c r="H91" s="262"/>
      <c r="I91" s="262"/>
      <c r="J91" s="262"/>
      <c r="K91" s="262"/>
      <c r="L91" s="262"/>
      <c r="M91" s="262"/>
      <c r="N91" s="262"/>
      <c r="O91" s="262"/>
      <c r="P91" s="262"/>
      <c r="Q91" s="262"/>
      <c r="R91" s="262"/>
      <c r="S91" s="262"/>
      <c r="T91" s="262"/>
      <c r="U91" s="262"/>
      <c r="V91" s="262"/>
      <c r="W91" s="262"/>
      <c r="X91" s="262"/>
      <c r="Y91" s="262"/>
      <c r="Z91" s="262"/>
    </row>
    <row r="92" spans="2:26" ht="14.25" customHeight="1" thickBot="1" x14ac:dyDescent="0.25">
      <c r="B92" s="253"/>
      <c r="C92" s="319" t="s">
        <v>10</v>
      </c>
      <c r="D92" s="467" t="s">
        <v>69</v>
      </c>
      <c r="E92" s="468"/>
      <c r="F92" s="323">
        <v>0</v>
      </c>
      <c r="G92" s="254"/>
    </row>
    <row r="93" spans="2:26" ht="14.25" customHeight="1" thickBot="1" x14ac:dyDescent="0.25">
      <c r="B93" s="253"/>
      <c r="C93" s="471" t="s">
        <v>24</v>
      </c>
      <c r="D93" s="472"/>
      <c r="E93" s="472"/>
      <c r="F93" s="281">
        <f>SUM(F92)</f>
        <v>0</v>
      </c>
      <c r="G93" s="261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/>
      <c r="S93" s="262"/>
      <c r="T93" s="262"/>
      <c r="U93" s="262"/>
      <c r="V93" s="262"/>
      <c r="W93" s="262"/>
      <c r="X93" s="262"/>
      <c r="Y93" s="262"/>
      <c r="Z93" s="262"/>
    </row>
    <row r="94" spans="2:26" ht="14.25" customHeight="1" x14ac:dyDescent="0.2">
      <c r="B94" s="253"/>
      <c r="C94" s="255"/>
      <c r="D94" s="255"/>
      <c r="E94" s="255"/>
      <c r="F94" s="255"/>
      <c r="G94" s="254"/>
    </row>
    <row r="95" spans="2:26" ht="14.25" customHeight="1" x14ac:dyDescent="0.2">
      <c r="B95" s="253"/>
      <c r="C95" s="256" t="s">
        <v>70</v>
      </c>
      <c r="D95" s="256"/>
      <c r="E95" s="256"/>
      <c r="F95" s="256"/>
      <c r="G95" s="261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</row>
    <row r="96" spans="2:26" ht="14.25" customHeight="1" thickBot="1" x14ac:dyDescent="0.25">
      <c r="B96" s="253"/>
      <c r="C96" s="256"/>
      <c r="D96" s="256"/>
      <c r="E96" s="256"/>
      <c r="F96" s="256"/>
      <c r="G96" s="261"/>
      <c r="H96" s="262"/>
      <c r="I96" s="262"/>
      <c r="J96" s="262"/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</row>
    <row r="97" spans="2:26" ht="14.25" customHeight="1" thickBot="1" x14ac:dyDescent="0.25">
      <c r="B97" s="253"/>
      <c r="C97" s="270">
        <v>4</v>
      </c>
      <c r="D97" s="471" t="s">
        <v>71</v>
      </c>
      <c r="E97" s="472"/>
      <c r="F97" s="270" t="s">
        <v>9</v>
      </c>
      <c r="G97" s="261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</row>
    <row r="98" spans="2:26" ht="14.25" customHeight="1" x14ac:dyDescent="0.2">
      <c r="B98" s="253"/>
      <c r="C98" s="278" t="s">
        <v>63</v>
      </c>
      <c r="D98" s="473" t="s">
        <v>72</v>
      </c>
      <c r="E98" s="474"/>
      <c r="F98" s="279">
        <f>F86</f>
        <v>194.32033077774301</v>
      </c>
      <c r="G98" s="254"/>
    </row>
    <row r="99" spans="2:26" ht="14.25" customHeight="1" thickBot="1" x14ac:dyDescent="0.25">
      <c r="B99" s="253"/>
      <c r="C99" s="273" t="s">
        <v>67</v>
      </c>
      <c r="D99" s="463" t="s">
        <v>73</v>
      </c>
      <c r="E99" s="464"/>
      <c r="F99" s="280">
        <f>F92</f>
        <v>0</v>
      </c>
      <c r="G99" s="254"/>
    </row>
    <row r="100" spans="2:26" ht="14.25" customHeight="1" thickBot="1" x14ac:dyDescent="0.25">
      <c r="B100" s="253"/>
      <c r="C100" s="471" t="s">
        <v>24</v>
      </c>
      <c r="D100" s="472"/>
      <c r="E100" s="472"/>
      <c r="F100" s="281">
        <f>SUM(F98:F99)</f>
        <v>194.32033077774301</v>
      </c>
      <c r="G100" s="261"/>
      <c r="H100" s="262"/>
      <c r="I100" s="262"/>
      <c r="J100" s="262"/>
      <c r="K100" s="262"/>
      <c r="L100" s="262"/>
      <c r="M100" s="262"/>
      <c r="N100" s="262"/>
      <c r="O100" s="262"/>
      <c r="P100" s="262"/>
      <c r="Q100" s="262"/>
      <c r="R100" s="262"/>
      <c r="S100" s="262"/>
      <c r="T100" s="262"/>
      <c r="U100" s="262"/>
      <c r="V100" s="262"/>
      <c r="W100" s="262"/>
      <c r="X100" s="262"/>
      <c r="Y100" s="262"/>
      <c r="Z100" s="262"/>
    </row>
    <row r="101" spans="2:26" ht="14.25" customHeight="1" x14ac:dyDescent="0.2">
      <c r="B101" s="253"/>
      <c r="C101" s="255"/>
      <c r="D101" s="255"/>
      <c r="E101" s="255"/>
      <c r="F101" s="318"/>
      <c r="G101" s="254"/>
    </row>
    <row r="102" spans="2:26" ht="14.25" customHeight="1" x14ac:dyDescent="0.2">
      <c r="B102" s="253"/>
      <c r="C102" s="256" t="s">
        <v>74</v>
      </c>
      <c r="D102" s="256"/>
      <c r="E102" s="256"/>
      <c r="F102" s="256"/>
      <c r="G102" s="261"/>
      <c r="H102" s="262"/>
      <c r="I102" s="262"/>
      <c r="J102" s="262"/>
      <c r="K102" s="262"/>
      <c r="L102" s="262"/>
      <c r="M102" s="262"/>
      <c r="N102" s="262"/>
      <c r="O102" s="262"/>
      <c r="P102" s="262"/>
      <c r="Q102" s="262"/>
      <c r="R102" s="262"/>
      <c r="S102" s="262"/>
      <c r="T102" s="262"/>
      <c r="U102" s="262"/>
      <c r="V102" s="262"/>
      <c r="W102" s="262"/>
      <c r="X102" s="262"/>
      <c r="Y102" s="262"/>
      <c r="Z102" s="262"/>
    </row>
    <row r="103" spans="2:26" ht="14.25" customHeight="1" thickBot="1" x14ac:dyDescent="0.25">
      <c r="B103" s="253"/>
      <c r="C103" s="256"/>
      <c r="D103" s="256"/>
      <c r="E103" s="256"/>
      <c r="F103" s="256"/>
      <c r="G103" s="261"/>
      <c r="H103" s="262"/>
      <c r="I103" s="262"/>
      <c r="J103" s="262"/>
      <c r="K103" s="262"/>
      <c r="L103" s="262"/>
      <c r="M103" s="262"/>
      <c r="N103" s="262"/>
      <c r="O103" s="262"/>
      <c r="P103" s="262"/>
      <c r="Q103" s="262"/>
      <c r="R103" s="262"/>
      <c r="S103" s="262"/>
      <c r="T103" s="262"/>
      <c r="U103" s="262"/>
      <c r="V103" s="262"/>
      <c r="W103" s="262"/>
      <c r="X103" s="262"/>
      <c r="Y103" s="262"/>
      <c r="Z103" s="262"/>
    </row>
    <row r="104" spans="2:26" ht="14.25" customHeight="1" thickBot="1" x14ac:dyDescent="0.25">
      <c r="B104" s="253"/>
      <c r="C104" s="270">
        <v>5</v>
      </c>
      <c r="D104" s="471" t="s">
        <v>75</v>
      </c>
      <c r="E104" s="472"/>
      <c r="F104" s="270" t="s">
        <v>9</v>
      </c>
      <c r="G104" s="261"/>
      <c r="H104" s="262"/>
      <c r="I104" s="262"/>
      <c r="J104" s="262"/>
      <c r="K104" s="262"/>
      <c r="L104" s="262"/>
      <c r="M104" s="262"/>
      <c r="N104" s="262"/>
      <c r="O104" s="262"/>
      <c r="P104" s="262"/>
      <c r="Q104" s="262"/>
      <c r="R104" s="262"/>
      <c r="S104" s="262"/>
      <c r="T104" s="262"/>
      <c r="U104" s="262"/>
      <c r="V104" s="262"/>
      <c r="W104" s="262"/>
      <c r="X104" s="262"/>
      <c r="Y104" s="262"/>
      <c r="Z104" s="262"/>
    </row>
    <row r="105" spans="2:26" ht="14.25" customHeight="1" x14ac:dyDescent="0.2">
      <c r="B105" s="253"/>
      <c r="C105" s="278" t="s">
        <v>10</v>
      </c>
      <c r="D105" s="473" t="s">
        <v>76</v>
      </c>
      <c r="E105" s="474"/>
      <c r="F105" s="279">
        <v>0</v>
      </c>
      <c r="G105" s="254"/>
    </row>
    <row r="106" spans="2:26" ht="14.25" customHeight="1" x14ac:dyDescent="0.2">
      <c r="B106" s="253"/>
      <c r="C106" s="272" t="s">
        <v>12</v>
      </c>
      <c r="D106" s="469" t="s">
        <v>77</v>
      </c>
      <c r="E106" s="470"/>
      <c r="F106" s="308">
        <v>0</v>
      </c>
      <c r="G106" s="254"/>
    </row>
    <row r="107" spans="2:26" ht="14.25" customHeight="1" x14ac:dyDescent="0.2">
      <c r="B107" s="253"/>
      <c r="C107" s="272" t="s">
        <v>14</v>
      </c>
      <c r="D107" s="469" t="s">
        <v>91</v>
      </c>
      <c r="E107" s="470"/>
      <c r="F107" s="308">
        <v>0</v>
      </c>
      <c r="G107" s="254"/>
    </row>
    <row r="108" spans="2:26" ht="14.25" customHeight="1" thickBot="1" x14ac:dyDescent="0.25">
      <c r="B108" s="253"/>
      <c r="C108" s="273" t="s">
        <v>16</v>
      </c>
      <c r="D108" s="463" t="s">
        <v>92</v>
      </c>
      <c r="E108" s="464"/>
      <c r="F108" s="280">
        <v>0</v>
      </c>
      <c r="G108" s="254"/>
    </row>
    <row r="109" spans="2:26" ht="14.25" customHeight="1" thickBot="1" x14ac:dyDescent="0.25">
      <c r="B109" s="253"/>
      <c r="C109" s="471" t="s">
        <v>24</v>
      </c>
      <c r="D109" s="472"/>
      <c r="E109" s="472"/>
      <c r="F109" s="281">
        <f>SUM(F105:F108)</f>
        <v>0</v>
      </c>
      <c r="G109" s="261"/>
      <c r="H109" s="262"/>
      <c r="I109" s="262"/>
      <c r="J109" s="262"/>
      <c r="K109" s="262"/>
      <c r="L109" s="262"/>
      <c r="M109" s="262"/>
      <c r="N109" s="262"/>
      <c r="O109" s="262"/>
      <c r="P109" s="262"/>
      <c r="Q109" s="262"/>
      <c r="R109" s="262"/>
      <c r="S109" s="262"/>
      <c r="T109" s="262"/>
      <c r="U109" s="262"/>
      <c r="V109" s="262"/>
      <c r="W109" s="262"/>
      <c r="X109" s="262"/>
      <c r="Y109" s="262"/>
      <c r="Z109" s="262"/>
    </row>
    <row r="110" spans="2:26" ht="14.25" customHeight="1" thickBot="1" x14ac:dyDescent="0.25">
      <c r="B110" s="253"/>
      <c r="C110" s="266"/>
      <c r="D110" s="266"/>
      <c r="E110" s="266"/>
      <c r="F110" s="322"/>
      <c r="G110" s="261"/>
      <c r="H110" s="262"/>
      <c r="I110" s="262"/>
      <c r="J110" s="262"/>
      <c r="K110" s="262"/>
      <c r="L110" s="262"/>
      <c r="M110" s="262"/>
      <c r="N110" s="262"/>
      <c r="O110" s="262"/>
      <c r="P110" s="262"/>
      <c r="Q110" s="262"/>
      <c r="R110" s="262"/>
      <c r="S110" s="262"/>
      <c r="T110" s="262"/>
      <c r="U110" s="262"/>
      <c r="V110" s="262"/>
      <c r="W110" s="262"/>
      <c r="X110" s="262"/>
      <c r="Y110" s="262"/>
      <c r="Z110" s="262"/>
    </row>
    <row r="111" spans="2:26" ht="14.25" customHeight="1" thickBot="1" x14ac:dyDescent="0.25">
      <c r="B111" s="253"/>
      <c r="C111" s="465" t="s">
        <v>78</v>
      </c>
      <c r="D111" s="466"/>
      <c r="E111" s="466"/>
      <c r="F111" s="320">
        <f>F28+F67+F78+F100+F109</f>
        <v>16224.988501009224</v>
      </c>
      <c r="G111" s="261"/>
      <c r="H111" s="262"/>
      <c r="I111" s="262"/>
      <c r="J111" s="262"/>
      <c r="K111" s="262"/>
      <c r="L111" s="262"/>
      <c r="M111" s="262"/>
      <c r="N111" s="262"/>
      <c r="O111" s="262"/>
      <c r="P111" s="262"/>
      <c r="Q111" s="262"/>
      <c r="R111" s="262"/>
      <c r="S111" s="262"/>
      <c r="T111" s="262"/>
      <c r="U111" s="262"/>
      <c r="V111" s="262"/>
      <c r="W111" s="262"/>
      <c r="X111" s="262"/>
      <c r="Y111" s="262"/>
      <c r="Z111" s="262"/>
    </row>
    <row r="112" spans="2:26" ht="14.25" customHeight="1" x14ac:dyDescent="0.2">
      <c r="B112" s="253"/>
      <c r="C112" s="255"/>
      <c r="D112" s="255"/>
      <c r="E112" s="255"/>
      <c r="F112" s="255"/>
      <c r="G112" s="254"/>
    </row>
    <row r="113" spans="2:26" ht="14.25" customHeight="1" x14ac:dyDescent="0.2">
      <c r="B113" s="253"/>
      <c r="C113" s="256" t="s">
        <v>79</v>
      </c>
      <c r="D113" s="256"/>
      <c r="E113" s="256"/>
      <c r="F113" s="256"/>
      <c r="G113" s="261"/>
      <c r="H113" s="262"/>
      <c r="I113" s="262"/>
      <c r="J113" s="262"/>
      <c r="K113" s="262"/>
      <c r="L113" s="262"/>
      <c r="M113" s="262"/>
      <c r="N113" s="262"/>
      <c r="O113" s="262"/>
      <c r="P113" s="262"/>
      <c r="Q113" s="262"/>
      <c r="R113" s="262"/>
      <c r="S113" s="262"/>
      <c r="T113" s="262"/>
      <c r="U113" s="262"/>
      <c r="V113" s="262"/>
      <c r="W113" s="262"/>
      <c r="X113" s="262"/>
      <c r="Y113" s="262"/>
      <c r="Z113" s="262"/>
    </row>
    <row r="114" spans="2:26" ht="14.25" customHeight="1" thickBot="1" x14ac:dyDescent="0.25">
      <c r="B114" s="253"/>
      <c r="C114" s="256"/>
      <c r="D114" s="256"/>
      <c r="E114" s="256"/>
      <c r="F114" s="256"/>
      <c r="G114" s="261"/>
      <c r="H114" s="262"/>
      <c r="I114" s="262"/>
      <c r="J114" s="262"/>
      <c r="K114" s="262"/>
      <c r="L114" s="262"/>
      <c r="M114" s="262"/>
      <c r="N114" s="262"/>
      <c r="O114" s="262"/>
      <c r="P114" s="262"/>
      <c r="Q114" s="262"/>
      <c r="R114" s="262"/>
      <c r="S114" s="262"/>
      <c r="T114" s="262"/>
      <c r="U114" s="262"/>
      <c r="V114" s="262"/>
      <c r="W114" s="262"/>
      <c r="X114" s="262"/>
      <c r="Y114" s="262"/>
      <c r="Z114" s="262"/>
    </row>
    <row r="115" spans="2:26" ht="14.25" customHeight="1" thickBot="1" x14ac:dyDescent="0.25">
      <c r="B115" s="253"/>
      <c r="C115" s="270">
        <v>6</v>
      </c>
      <c r="D115" s="297" t="s">
        <v>80</v>
      </c>
      <c r="E115" s="295" t="s">
        <v>34</v>
      </c>
      <c r="F115" s="321" t="s">
        <v>9</v>
      </c>
      <c r="G115" s="261"/>
      <c r="H115" s="262"/>
      <c r="I115" s="262"/>
      <c r="J115" s="262"/>
      <c r="K115" s="262"/>
      <c r="L115" s="262"/>
      <c r="M115" s="262"/>
      <c r="N115" s="262"/>
      <c r="O115" s="262"/>
      <c r="P115" s="262"/>
      <c r="Q115" s="262"/>
      <c r="R115" s="262"/>
      <c r="S115" s="262"/>
      <c r="T115" s="262"/>
      <c r="U115" s="262"/>
      <c r="V115" s="262"/>
      <c r="W115" s="262"/>
      <c r="X115" s="262"/>
      <c r="Y115" s="262"/>
      <c r="Z115" s="262"/>
    </row>
    <row r="116" spans="2:26" ht="14.25" customHeight="1" x14ac:dyDescent="0.2">
      <c r="B116" s="253"/>
      <c r="C116" s="278" t="s">
        <v>10</v>
      </c>
      <c r="D116" s="331" t="s">
        <v>81</v>
      </c>
      <c r="E116" s="324">
        <f>'COMPOSIÇÃO BDI'!E6</f>
        <v>6.3</v>
      </c>
      <c r="F116" s="328">
        <f>F111*E116%</f>
        <v>1022.1742755635811</v>
      </c>
      <c r="G116" s="254"/>
    </row>
    <row r="117" spans="2:26" ht="14.25" customHeight="1" x14ac:dyDescent="0.2">
      <c r="B117" s="253"/>
      <c r="C117" s="272" t="s">
        <v>12</v>
      </c>
      <c r="D117" s="298" t="s">
        <v>82</v>
      </c>
      <c r="E117" s="325">
        <f>'COMPOSIÇÃO BDI'!E10</f>
        <v>6.16</v>
      </c>
      <c r="F117" s="329">
        <f>(F111+F116)*E117%</f>
        <v>1062.4252270368847</v>
      </c>
      <c r="G117" s="254"/>
    </row>
    <row r="118" spans="2:26" ht="14.25" customHeight="1" x14ac:dyDescent="0.2">
      <c r="B118" s="253"/>
      <c r="C118" s="272" t="s">
        <v>14</v>
      </c>
      <c r="D118" s="298" t="s">
        <v>83</v>
      </c>
      <c r="E118" s="325">
        <f>SUM(E119:E122)</f>
        <v>10.15</v>
      </c>
      <c r="F118" s="329"/>
      <c r="G118" s="254"/>
    </row>
    <row r="119" spans="2:26" ht="14.25" customHeight="1" x14ac:dyDescent="0.2">
      <c r="B119" s="253"/>
      <c r="C119" s="272" t="s">
        <v>1381</v>
      </c>
      <c r="D119" s="298" t="s">
        <v>84</v>
      </c>
      <c r="E119" s="325">
        <f>'COMPOSIÇÃO BDI'!E15</f>
        <v>2</v>
      </c>
      <c r="F119" s="329">
        <f>(F111+F$116+F$117)/(1-E$118%)*E119%</f>
        <v>407.55899841090019</v>
      </c>
      <c r="G119" s="254"/>
    </row>
    <row r="120" spans="2:26" ht="14.25" customHeight="1" x14ac:dyDescent="0.2">
      <c r="B120" s="253"/>
      <c r="C120" s="272" t="s">
        <v>1382</v>
      </c>
      <c r="D120" s="298" t="s">
        <v>85</v>
      </c>
      <c r="E120" s="325">
        <f>'COMPOSIÇÃO BDI'!E14</f>
        <v>3</v>
      </c>
      <c r="F120" s="329">
        <f>(F111+F$116+F$117)/(1-E$118%)*E120%</f>
        <v>611.3384976163502</v>
      </c>
      <c r="G120" s="254"/>
    </row>
    <row r="121" spans="2:26" ht="14.25" customHeight="1" x14ac:dyDescent="0.2">
      <c r="B121" s="253"/>
      <c r="C121" s="272" t="s">
        <v>1383</v>
      </c>
      <c r="D121" s="298" t="s">
        <v>154</v>
      </c>
      <c r="E121" s="325">
        <f>'COMPOSIÇÃO BDI'!E16</f>
        <v>4.5</v>
      </c>
      <c r="F121" s="329">
        <f>(F111+F$116+F$117)/(1-E$118%)*E121%</f>
        <v>917.00774642452529</v>
      </c>
      <c r="G121" s="254"/>
    </row>
    <row r="122" spans="2:26" ht="14.25" customHeight="1" thickBot="1" x14ac:dyDescent="0.25">
      <c r="B122" s="253"/>
      <c r="C122" s="273" t="s">
        <v>1384</v>
      </c>
      <c r="D122" s="332" t="s">
        <v>86</v>
      </c>
      <c r="E122" s="326">
        <f>'COMPOSIÇÃO BDI'!E13</f>
        <v>0.65</v>
      </c>
      <c r="F122" s="330">
        <f>(F111+F$116+F$117)/(1-E$118%)*E122%</f>
        <v>132.45667448354257</v>
      </c>
      <c r="G122" s="254"/>
    </row>
    <row r="123" spans="2:26" ht="14.25" customHeight="1" thickBot="1" x14ac:dyDescent="0.25">
      <c r="B123" s="253"/>
      <c r="C123" s="471" t="s">
        <v>24</v>
      </c>
      <c r="D123" s="475"/>
      <c r="E123" s="296"/>
      <c r="F123" s="327">
        <f>SUM(F116:F122)</f>
        <v>4152.9614195357844</v>
      </c>
      <c r="G123" s="261"/>
      <c r="H123" s="262"/>
      <c r="I123" s="262"/>
      <c r="J123" s="262"/>
      <c r="K123" s="262"/>
      <c r="L123" s="262"/>
      <c r="M123" s="262"/>
      <c r="N123" s="262"/>
      <c r="O123" s="262"/>
      <c r="P123" s="262"/>
      <c r="Q123" s="262"/>
      <c r="R123" s="262"/>
      <c r="S123" s="262"/>
      <c r="T123" s="262"/>
      <c r="U123" s="262"/>
      <c r="V123" s="262"/>
      <c r="W123" s="262"/>
      <c r="X123" s="262"/>
      <c r="Y123" s="262"/>
      <c r="Z123" s="262"/>
    </row>
    <row r="124" spans="2:26" ht="14.25" customHeight="1" x14ac:dyDescent="0.2">
      <c r="B124" s="253"/>
      <c r="C124" s="255"/>
      <c r="D124" s="255"/>
      <c r="E124" s="255"/>
      <c r="F124" s="255"/>
      <c r="G124" s="254"/>
    </row>
    <row r="125" spans="2:26" ht="14.25" customHeight="1" x14ac:dyDescent="0.2">
      <c r="B125" s="253"/>
      <c r="C125" s="478" t="s">
        <v>87</v>
      </c>
      <c r="D125" s="478"/>
      <c r="E125" s="478"/>
      <c r="F125" s="478"/>
      <c r="G125" s="261"/>
      <c r="H125" s="262"/>
      <c r="I125" s="262"/>
      <c r="J125" s="262"/>
      <c r="K125" s="262"/>
      <c r="L125" s="262"/>
      <c r="M125" s="262"/>
      <c r="N125" s="262"/>
      <c r="O125" s="262"/>
      <c r="P125" s="262"/>
      <c r="Q125" s="262"/>
      <c r="R125" s="262"/>
      <c r="S125" s="262"/>
      <c r="T125" s="262"/>
      <c r="U125" s="262"/>
      <c r="V125" s="262"/>
      <c r="W125" s="262"/>
      <c r="X125" s="262"/>
      <c r="Y125" s="262"/>
      <c r="Z125" s="262"/>
    </row>
    <row r="126" spans="2:26" ht="14.25" customHeight="1" thickBot="1" x14ac:dyDescent="0.25">
      <c r="B126" s="253"/>
      <c r="C126" s="256"/>
      <c r="D126" s="256"/>
      <c r="E126" s="256"/>
      <c r="F126" s="256"/>
      <c r="G126" s="261"/>
      <c r="H126" s="262"/>
      <c r="I126" s="262"/>
      <c r="J126" s="262"/>
      <c r="K126" s="262"/>
      <c r="L126" s="262"/>
      <c r="M126" s="262"/>
      <c r="N126" s="262"/>
      <c r="O126" s="262"/>
      <c r="P126" s="262"/>
      <c r="Q126" s="262"/>
      <c r="R126" s="262"/>
      <c r="S126" s="262"/>
      <c r="T126" s="262"/>
      <c r="U126" s="262"/>
      <c r="V126" s="262"/>
      <c r="W126" s="262"/>
      <c r="X126" s="262"/>
      <c r="Y126" s="262"/>
      <c r="Z126" s="262"/>
    </row>
    <row r="127" spans="2:26" ht="16.5" thickBot="1" x14ac:dyDescent="0.25">
      <c r="B127" s="253"/>
      <c r="C127" s="302"/>
      <c r="D127" s="476" t="s">
        <v>88</v>
      </c>
      <c r="E127" s="477"/>
      <c r="F127" s="270" t="s">
        <v>9</v>
      </c>
      <c r="G127" s="261"/>
      <c r="H127" s="262"/>
      <c r="I127" s="262"/>
      <c r="J127" s="262"/>
      <c r="K127" s="262"/>
      <c r="L127" s="262"/>
      <c r="M127" s="262"/>
      <c r="N127" s="262"/>
      <c r="O127" s="262"/>
      <c r="P127" s="262"/>
      <c r="Q127" s="262"/>
      <c r="R127" s="262"/>
      <c r="S127" s="262"/>
      <c r="T127" s="262"/>
      <c r="U127" s="262"/>
      <c r="V127" s="262"/>
      <c r="W127" s="262"/>
      <c r="X127" s="262"/>
      <c r="Y127" s="262"/>
      <c r="Z127" s="262"/>
    </row>
    <row r="128" spans="2:26" ht="14.25" customHeight="1" x14ac:dyDescent="0.2">
      <c r="B128" s="253"/>
      <c r="C128" s="278" t="s">
        <v>10</v>
      </c>
      <c r="D128" s="473" t="s">
        <v>7</v>
      </c>
      <c r="E128" s="474"/>
      <c r="F128" s="279">
        <f>F28</f>
        <v>10302</v>
      </c>
      <c r="G128" s="254"/>
    </row>
    <row r="129" spans="2:27" ht="14.25" customHeight="1" x14ac:dyDescent="0.2">
      <c r="B129" s="253"/>
      <c r="C129" s="272" t="s">
        <v>12</v>
      </c>
      <c r="D129" s="469" t="s">
        <v>25</v>
      </c>
      <c r="E129" s="470"/>
      <c r="F129" s="308">
        <f>F67</f>
        <v>5007.2196666666669</v>
      </c>
      <c r="G129" s="254"/>
    </row>
    <row r="130" spans="2:27" ht="14.25" customHeight="1" x14ac:dyDescent="0.2">
      <c r="B130" s="253"/>
      <c r="C130" s="272" t="s">
        <v>14</v>
      </c>
      <c r="D130" s="469" t="s">
        <v>53</v>
      </c>
      <c r="E130" s="470"/>
      <c r="F130" s="308">
        <f>F78</f>
        <v>721.4485035648147</v>
      </c>
      <c r="G130" s="254"/>
    </row>
    <row r="131" spans="2:27" ht="14.25" customHeight="1" x14ac:dyDescent="0.2">
      <c r="B131" s="253"/>
      <c r="C131" s="272" t="s">
        <v>16</v>
      </c>
      <c r="D131" s="469" t="s">
        <v>61</v>
      </c>
      <c r="E131" s="470"/>
      <c r="F131" s="308">
        <f>F100</f>
        <v>194.32033077774301</v>
      </c>
      <c r="G131" s="254"/>
    </row>
    <row r="132" spans="2:27" ht="14.25" customHeight="1" thickBot="1" x14ac:dyDescent="0.25">
      <c r="B132" s="253"/>
      <c r="C132" s="273" t="s">
        <v>18</v>
      </c>
      <c r="D132" s="463" t="s">
        <v>74</v>
      </c>
      <c r="E132" s="464"/>
      <c r="F132" s="280">
        <f>F109</f>
        <v>0</v>
      </c>
      <c r="G132" s="254"/>
    </row>
    <row r="133" spans="2:27" ht="14.25" customHeight="1" thickBot="1" x14ac:dyDescent="0.25">
      <c r="B133" s="253"/>
      <c r="C133" s="465" t="s">
        <v>89</v>
      </c>
      <c r="D133" s="466"/>
      <c r="E133" s="466"/>
      <c r="F133" s="320">
        <f>SUM(F128:F132)</f>
        <v>16224.988501009224</v>
      </c>
      <c r="G133" s="261"/>
      <c r="H133" s="262"/>
      <c r="I133" s="262"/>
      <c r="J133" s="262"/>
      <c r="K133" s="262"/>
      <c r="L133" s="262"/>
      <c r="M133" s="262"/>
      <c r="N133" s="262"/>
      <c r="O133" s="262"/>
      <c r="P133" s="262"/>
      <c r="Q133" s="262"/>
      <c r="R133" s="262"/>
      <c r="S133" s="262"/>
      <c r="T133" s="262"/>
      <c r="U133" s="262"/>
      <c r="V133" s="262"/>
      <c r="W133" s="262"/>
      <c r="X133" s="262"/>
      <c r="Y133" s="262"/>
      <c r="Z133" s="262"/>
      <c r="AA133" s="262"/>
    </row>
    <row r="134" spans="2:27" ht="14.25" customHeight="1" thickBot="1" x14ac:dyDescent="0.25">
      <c r="B134" s="253"/>
      <c r="C134" s="319" t="s">
        <v>20</v>
      </c>
      <c r="D134" s="467" t="s">
        <v>79</v>
      </c>
      <c r="E134" s="468"/>
      <c r="F134" s="323">
        <f>F123</f>
        <v>4152.9614195357844</v>
      </c>
      <c r="G134" s="254"/>
    </row>
    <row r="135" spans="2:27" ht="14.25" customHeight="1" thickBot="1" x14ac:dyDescent="0.25">
      <c r="B135" s="253"/>
      <c r="C135" s="465" t="s">
        <v>90</v>
      </c>
      <c r="D135" s="466"/>
      <c r="E135" s="466"/>
      <c r="F135" s="320">
        <f>F133+F134</f>
        <v>20377.949920545008</v>
      </c>
      <c r="G135" s="263"/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2"/>
      <c r="U135" s="262"/>
      <c r="V135" s="262"/>
      <c r="W135" s="262"/>
      <c r="X135" s="262"/>
      <c r="Y135" s="262"/>
      <c r="Z135" s="262"/>
      <c r="AA135" s="262"/>
    </row>
    <row r="136" spans="2:27" ht="15.75" x14ac:dyDescent="0.2">
      <c r="B136" s="267"/>
      <c r="C136" s="268"/>
      <c r="D136" s="268"/>
      <c r="E136" s="268"/>
      <c r="F136" s="268"/>
      <c r="G136" s="269"/>
    </row>
    <row r="137" spans="2:27" ht="14.25" customHeight="1" x14ac:dyDescent="0.2">
      <c r="G137" s="259"/>
    </row>
    <row r="138" spans="2:27" ht="14.25" customHeight="1" x14ac:dyDescent="0.2"/>
    <row r="139" spans="2:27" ht="14.25" customHeight="1" x14ac:dyDescent="0.2"/>
    <row r="140" spans="2:27" ht="14.25" customHeight="1" x14ac:dyDescent="0.2"/>
    <row r="141" spans="2:27" ht="14.25" customHeight="1" x14ac:dyDescent="0.2"/>
    <row r="142" spans="2:27" ht="14.25" customHeight="1" x14ac:dyDescent="0.2"/>
    <row r="143" spans="2:27" ht="14.25" customHeight="1" x14ac:dyDescent="0.2"/>
    <row r="144" spans="2:27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  <row r="1007" ht="15.75" customHeight="1" x14ac:dyDescent="0.2"/>
    <row r="1008" ht="15.75" customHeight="1" x14ac:dyDescent="0.2"/>
    <row r="1009" ht="15.75" customHeight="1" x14ac:dyDescent="0.2"/>
    <row r="1010" ht="15.75" customHeight="1" x14ac:dyDescent="0.2"/>
    <row r="1011" ht="15.75" customHeight="1" x14ac:dyDescent="0.2"/>
    <row r="1012" ht="15.75" customHeight="1" x14ac:dyDescent="0.2"/>
    <row r="1013" ht="15.75" customHeight="1" x14ac:dyDescent="0.2"/>
    <row r="1014" ht="15.75" customHeight="1" x14ac:dyDescent="0.2"/>
  </sheetData>
  <mergeCells count="72">
    <mergeCell ref="D76:E76"/>
    <mergeCell ref="D77:E77"/>
    <mergeCell ref="D132:E132"/>
    <mergeCell ref="C133:E133"/>
    <mergeCell ref="D134:E134"/>
    <mergeCell ref="C111:E111"/>
    <mergeCell ref="C93:E93"/>
    <mergeCell ref="D97:E97"/>
    <mergeCell ref="D98:E98"/>
    <mergeCell ref="D99:E99"/>
    <mergeCell ref="C100:E100"/>
    <mergeCell ref="D104:E104"/>
    <mergeCell ref="D105:E105"/>
    <mergeCell ref="D106:E106"/>
    <mergeCell ref="D107:E107"/>
    <mergeCell ref="D108:E108"/>
    <mergeCell ref="C135:E135"/>
    <mergeCell ref="C123:D123"/>
    <mergeCell ref="D127:E127"/>
    <mergeCell ref="D128:E128"/>
    <mergeCell ref="D129:E129"/>
    <mergeCell ref="D130:E130"/>
    <mergeCell ref="D131:E131"/>
    <mergeCell ref="C125:F125"/>
    <mergeCell ref="C109:E109"/>
    <mergeCell ref="D92:E92"/>
    <mergeCell ref="C78:E78"/>
    <mergeCell ref="D84:E84"/>
    <mergeCell ref="D85:E85"/>
    <mergeCell ref="D86:E86"/>
    <mergeCell ref="C87:E87"/>
    <mergeCell ref="D91:E91"/>
    <mergeCell ref="D66:E66"/>
    <mergeCell ref="C67:E67"/>
    <mergeCell ref="D71:E71"/>
    <mergeCell ref="D56:E56"/>
    <mergeCell ref="D57:E57"/>
    <mergeCell ref="D58:E58"/>
    <mergeCell ref="C59:E59"/>
    <mergeCell ref="D63:E63"/>
    <mergeCell ref="D73:E73"/>
    <mergeCell ref="D74:E74"/>
    <mergeCell ref="D55:E55"/>
    <mergeCell ref="D24:E24"/>
    <mergeCell ref="D25:E25"/>
    <mergeCell ref="D26:E26"/>
    <mergeCell ref="D27:E27"/>
    <mergeCell ref="C28:E28"/>
    <mergeCell ref="D34:E34"/>
    <mergeCell ref="D35:E35"/>
    <mergeCell ref="D36:E36"/>
    <mergeCell ref="C37:E37"/>
    <mergeCell ref="C50:D50"/>
    <mergeCell ref="D54:E54"/>
    <mergeCell ref="D64:E64"/>
    <mergeCell ref="D65:E65"/>
    <mergeCell ref="D23:E23"/>
    <mergeCell ref="C3:F3"/>
    <mergeCell ref="C7:F7"/>
    <mergeCell ref="D8:E8"/>
    <mergeCell ref="D9:E9"/>
    <mergeCell ref="D10:E10"/>
    <mergeCell ref="D11:E11"/>
    <mergeCell ref="D12:E12"/>
    <mergeCell ref="D13:E13"/>
    <mergeCell ref="D20:E20"/>
    <mergeCell ref="D21:E21"/>
    <mergeCell ref="D22:E22"/>
    <mergeCell ref="D14:E14"/>
    <mergeCell ref="D15:E15"/>
    <mergeCell ref="D16:E16"/>
    <mergeCell ref="C5:F5"/>
  </mergeCells>
  <pageMargins left="0.511811024" right="0.511811024" top="0.78740157499999996" bottom="0.78740157499999996" header="0" footer="0"/>
  <pageSetup orientation="landscape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14"/>
  <sheetViews>
    <sheetView showGridLines="0" workbookViewId="0">
      <selection activeCell="F13" sqref="F13"/>
    </sheetView>
  </sheetViews>
  <sheetFormatPr defaultColWidth="12.625" defaultRowHeight="15" customHeight="1" x14ac:dyDescent="0.2"/>
  <cols>
    <col min="1" max="1" width="7.5" style="21" customWidth="1"/>
    <col min="2" max="2" width="4" style="21" customWidth="1"/>
    <col min="3" max="3" width="3.75" style="6" customWidth="1"/>
    <col min="4" max="4" width="54.25" style="6" customWidth="1"/>
    <col min="5" max="5" width="8.625" style="6" customWidth="1"/>
    <col min="6" max="6" width="24.125" style="6" customWidth="1"/>
    <col min="7" max="7" width="4" style="6" customWidth="1"/>
    <col min="8" max="8" width="7.5" style="6" customWidth="1"/>
    <col min="9" max="27" width="8" style="6" customWidth="1"/>
    <col min="28" max="16384" width="12.625" style="6"/>
  </cols>
  <sheetData>
    <row r="1" spans="1:26" s="21" customFormat="1" ht="15" customHeight="1" x14ac:dyDescent="0.2"/>
    <row r="2" spans="1:26" s="21" customFormat="1" ht="15" customHeight="1" x14ac:dyDescent="0.2">
      <c r="B2" s="250"/>
      <c r="C2" s="251"/>
      <c r="D2" s="251"/>
      <c r="E2" s="251"/>
      <c r="F2" s="251"/>
      <c r="G2" s="252"/>
    </row>
    <row r="3" spans="1:26" ht="14.25" customHeight="1" x14ac:dyDescent="0.25">
      <c r="B3" s="253"/>
      <c r="C3" s="478" t="s">
        <v>0</v>
      </c>
      <c r="D3" s="478"/>
      <c r="E3" s="478"/>
      <c r="F3" s="478"/>
      <c r="G3" s="2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253"/>
      <c r="C4" s="255"/>
      <c r="D4" s="255"/>
      <c r="E4" s="255"/>
      <c r="F4" s="255"/>
      <c r="G4" s="2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253"/>
      <c r="C5" s="478" t="s">
        <v>1</v>
      </c>
      <c r="D5" s="478"/>
      <c r="E5" s="478"/>
      <c r="F5" s="478"/>
      <c r="G5" s="2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253"/>
      <c r="C6" s="256"/>
      <c r="D6" s="255"/>
      <c r="E6" s="255"/>
      <c r="F6" s="255"/>
      <c r="G6" s="25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thickBot="1" x14ac:dyDescent="0.3">
      <c r="B7" s="253"/>
      <c r="C7" s="483" t="s">
        <v>2</v>
      </c>
      <c r="D7" s="484"/>
      <c r="E7" s="484"/>
      <c r="F7" s="484"/>
      <c r="G7" s="254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7.25" x14ac:dyDescent="0.25">
      <c r="B8" s="253"/>
      <c r="C8" s="282">
        <v>1</v>
      </c>
      <c r="D8" s="495" t="s">
        <v>114</v>
      </c>
      <c r="E8" s="474"/>
      <c r="F8" s="287" t="s">
        <v>1567</v>
      </c>
      <c r="G8" s="25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B9" s="253"/>
      <c r="C9" s="283">
        <v>2</v>
      </c>
      <c r="D9" s="491" t="s">
        <v>3</v>
      </c>
      <c r="E9" s="470"/>
      <c r="F9" s="288" t="s">
        <v>113</v>
      </c>
      <c r="G9" s="254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B10" s="253"/>
      <c r="C10" s="283">
        <v>3</v>
      </c>
      <c r="D10" s="491" t="s">
        <v>4</v>
      </c>
      <c r="E10" s="470"/>
      <c r="F10" s="289">
        <v>2978.92</v>
      </c>
      <c r="G10" s="254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1.5" x14ac:dyDescent="0.25">
      <c r="B11" s="253"/>
      <c r="C11" s="283">
        <v>4</v>
      </c>
      <c r="D11" s="496" t="s">
        <v>5</v>
      </c>
      <c r="E11" s="462"/>
      <c r="F11" s="288" t="s">
        <v>119</v>
      </c>
      <c r="G11" s="254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B12" s="253"/>
      <c r="C12" s="283">
        <v>5</v>
      </c>
      <c r="D12" s="491" t="s">
        <v>6</v>
      </c>
      <c r="E12" s="470"/>
      <c r="F12" s="290">
        <v>44317</v>
      </c>
      <c r="G12" s="25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B13" s="253"/>
      <c r="C13" s="283">
        <v>6</v>
      </c>
      <c r="D13" s="491" t="s">
        <v>115</v>
      </c>
      <c r="E13" s="470"/>
      <c r="F13" s="291">
        <f>RESUMO!E17+RESUMO!E16</f>
        <v>4</v>
      </c>
      <c r="G13" s="254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B14" s="253"/>
      <c r="C14" s="284">
        <v>7</v>
      </c>
      <c r="D14" s="492" t="s">
        <v>120</v>
      </c>
      <c r="E14" s="485"/>
      <c r="F14" s="292">
        <v>1212</v>
      </c>
      <c r="G14" s="254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12" customFormat="1" ht="14.25" customHeight="1" x14ac:dyDescent="0.25">
      <c r="A15" s="21"/>
      <c r="B15" s="253"/>
      <c r="C15" s="285">
        <v>8</v>
      </c>
      <c r="D15" s="493" t="s">
        <v>906</v>
      </c>
      <c r="E15" s="488"/>
      <c r="F15" s="293">
        <v>5.5</v>
      </c>
      <c r="G15" s="254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12" customFormat="1" ht="14.25" customHeight="1" x14ac:dyDescent="0.25">
      <c r="A16" s="21"/>
      <c r="B16" s="253"/>
      <c r="C16" s="284">
        <v>9</v>
      </c>
      <c r="D16" s="492" t="s">
        <v>904</v>
      </c>
      <c r="E16" s="485"/>
      <c r="F16" s="292">
        <v>38.5</v>
      </c>
      <c r="G16" s="25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12" customFormat="1" ht="14.25" customHeight="1" thickBot="1" x14ac:dyDescent="0.3">
      <c r="A17" s="21"/>
      <c r="B17" s="253"/>
      <c r="C17" s="286">
        <v>10</v>
      </c>
      <c r="D17" s="494" t="s">
        <v>905</v>
      </c>
      <c r="E17" s="490"/>
      <c r="F17" s="356">
        <v>21</v>
      </c>
      <c r="G17" s="25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B18" s="232"/>
      <c r="C18" s="234"/>
      <c r="D18" s="234"/>
      <c r="E18" s="234"/>
      <c r="F18" s="234"/>
      <c r="G18" s="23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B19" s="253"/>
      <c r="C19" s="256" t="s">
        <v>7</v>
      </c>
      <c r="D19" s="255"/>
      <c r="E19" s="255"/>
      <c r="F19" s="255"/>
      <c r="G19" s="25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21" customFormat="1" ht="14.25" customHeight="1" thickBot="1" x14ac:dyDescent="0.3">
      <c r="B20" s="253"/>
      <c r="C20" s="256"/>
      <c r="D20" s="255"/>
      <c r="E20" s="255"/>
      <c r="F20" s="255"/>
      <c r="G20" s="25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thickBot="1" x14ac:dyDescent="0.3">
      <c r="B21" s="253"/>
      <c r="C21" s="270">
        <v>1</v>
      </c>
      <c r="D21" s="471" t="s">
        <v>8</v>
      </c>
      <c r="E21" s="472"/>
      <c r="F21" s="270" t="s">
        <v>9</v>
      </c>
      <c r="G21" s="25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5">
      <c r="B22" s="253"/>
      <c r="C22" s="271" t="s">
        <v>10</v>
      </c>
      <c r="D22" s="481" t="s">
        <v>11</v>
      </c>
      <c r="E22" s="486"/>
      <c r="F22" s="274">
        <f>F10</f>
        <v>2978.92</v>
      </c>
      <c r="G22" s="254"/>
      <c r="H22" s="1"/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B23" s="253"/>
      <c r="C23" s="272" t="s">
        <v>12</v>
      </c>
      <c r="D23" s="469" t="s">
        <v>13</v>
      </c>
      <c r="E23" s="470"/>
      <c r="F23" s="275">
        <v>0</v>
      </c>
      <c r="G23" s="254"/>
      <c r="H23" s="1"/>
      <c r="I23" s="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B24" s="253"/>
      <c r="C24" s="272" t="s">
        <v>14</v>
      </c>
      <c r="D24" s="469" t="s">
        <v>15</v>
      </c>
      <c r="E24" s="470">
        <v>0.2</v>
      </c>
      <c r="F24" s="275">
        <f>F14*E24</f>
        <v>242.4</v>
      </c>
      <c r="G24" s="254"/>
      <c r="H24" s="1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B25" s="253"/>
      <c r="C25" s="272" t="s">
        <v>16</v>
      </c>
      <c r="D25" s="469" t="s">
        <v>17</v>
      </c>
      <c r="E25" s="470"/>
      <c r="F25" s="275">
        <v>0</v>
      </c>
      <c r="G25" s="25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B26" s="253"/>
      <c r="C26" s="272" t="s">
        <v>18</v>
      </c>
      <c r="D26" s="469" t="s">
        <v>19</v>
      </c>
      <c r="E26" s="470"/>
      <c r="F26" s="275">
        <v>0</v>
      </c>
      <c r="G26" s="25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B27" s="253"/>
      <c r="C27" s="272" t="s">
        <v>20</v>
      </c>
      <c r="D27" s="469" t="s">
        <v>21</v>
      </c>
      <c r="E27" s="470"/>
      <c r="F27" s="275">
        <v>0</v>
      </c>
      <c r="G27" s="25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thickBot="1" x14ac:dyDescent="0.3">
      <c r="B28" s="253"/>
      <c r="C28" s="273" t="s">
        <v>22</v>
      </c>
      <c r="D28" s="480" t="s">
        <v>23</v>
      </c>
      <c r="E28" s="485"/>
      <c r="F28" s="276">
        <v>0</v>
      </c>
      <c r="G28" s="25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thickBot="1" x14ac:dyDescent="0.3">
      <c r="B29" s="253"/>
      <c r="C29" s="471" t="s">
        <v>24</v>
      </c>
      <c r="D29" s="472"/>
      <c r="E29" s="472"/>
      <c r="F29" s="277">
        <f>SUM(F22:F28)</f>
        <v>3221.32</v>
      </c>
      <c r="G29" s="254"/>
      <c r="H29" s="5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B30" s="253"/>
      <c r="C30" s="255"/>
      <c r="D30" s="255"/>
      <c r="E30" s="255"/>
      <c r="F30" s="255"/>
      <c r="G30" s="25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B31" s="253"/>
      <c r="C31" s="256" t="s">
        <v>25</v>
      </c>
      <c r="D31" s="255"/>
      <c r="E31" s="255"/>
      <c r="F31" s="255"/>
      <c r="G31" s="254"/>
      <c r="H31" s="1"/>
      <c r="I31" s="1"/>
      <c r="J31" s="5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B32" s="253"/>
      <c r="C32" s="255"/>
      <c r="D32" s="255"/>
      <c r="E32" s="255"/>
      <c r="F32" s="255"/>
      <c r="G32" s="25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2:26" s="6" customFormat="1" ht="14.25" customHeight="1" x14ac:dyDescent="0.25">
      <c r="B33" s="253"/>
      <c r="C33" s="256" t="s">
        <v>26</v>
      </c>
      <c r="D33" s="255"/>
      <c r="E33" s="255"/>
      <c r="F33" s="255"/>
      <c r="G33" s="25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s="21" customFormat="1" ht="14.25" customHeight="1" thickBot="1" x14ac:dyDescent="0.3">
      <c r="B34" s="253"/>
      <c r="C34" s="256"/>
      <c r="D34" s="255"/>
      <c r="E34" s="255"/>
      <c r="F34" s="255"/>
      <c r="G34" s="25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s="6" customFormat="1" ht="14.25" customHeight="1" thickBot="1" x14ac:dyDescent="0.3">
      <c r="B35" s="253"/>
      <c r="C35" s="270" t="s">
        <v>27</v>
      </c>
      <c r="D35" s="471" t="s">
        <v>28</v>
      </c>
      <c r="E35" s="472"/>
      <c r="F35" s="270" t="s">
        <v>9</v>
      </c>
      <c r="G35" s="25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s="6" customFormat="1" ht="14.25" customHeight="1" x14ac:dyDescent="0.25">
      <c r="B36" s="253"/>
      <c r="C36" s="278" t="s">
        <v>10</v>
      </c>
      <c r="D36" s="473" t="s">
        <v>29</v>
      </c>
      <c r="E36" s="474"/>
      <c r="F36" s="279">
        <f>F29/12</f>
        <v>268.44333333333333</v>
      </c>
      <c r="G36" s="25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2:26" s="6" customFormat="1" ht="14.25" customHeight="1" thickBot="1" x14ac:dyDescent="0.3">
      <c r="B37" s="253"/>
      <c r="C37" s="273" t="s">
        <v>12</v>
      </c>
      <c r="D37" s="463" t="s">
        <v>30</v>
      </c>
      <c r="E37" s="464"/>
      <c r="F37" s="280">
        <f>F29*(1+1/3)/12</f>
        <v>357.92444444444442</v>
      </c>
      <c r="G37" s="260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2:26" s="6" customFormat="1" ht="14.25" customHeight="1" thickBot="1" x14ac:dyDescent="0.3">
      <c r="B38" s="253"/>
      <c r="C38" s="471" t="s">
        <v>24</v>
      </c>
      <c r="D38" s="472"/>
      <c r="E38" s="472"/>
      <c r="F38" s="281">
        <f>SUM(F36:F37)</f>
        <v>626.36777777777775</v>
      </c>
      <c r="G38" s="25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6" s="6" customFormat="1" ht="14.25" customHeight="1" x14ac:dyDescent="0.25">
      <c r="B39" s="253"/>
      <c r="C39" s="255"/>
      <c r="D39" s="255"/>
      <c r="E39" s="255"/>
      <c r="F39" s="255"/>
      <c r="G39" s="25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6" s="6" customFormat="1" ht="14.25" customHeight="1" x14ac:dyDescent="0.25">
      <c r="B40" s="253"/>
      <c r="C40" s="256" t="s">
        <v>31</v>
      </c>
      <c r="D40" s="256"/>
      <c r="E40" s="256"/>
      <c r="F40" s="256"/>
      <c r="G40" s="26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2:26" s="21" customFormat="1" ht="14.25" customHeight="1" thickBot="1" x14ac:dyDescent="0.3">
      <c r="B41" s="253"/>
      <c r="C41" s="256"/>
      <c r="D41" s="256"/>
      <c r="E41" s="256"/>
      <c r="F41" s="256"/>
      <c r="G41" s="26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2:26" s="6" customFormat="1" ht="14.25" customHeight="1" thickBot="1" x14ac:dyDescent="0.3">
      <c r="B42" s="253"/>
      <c r="C42" s="270" t="s">
        <v>32</v>
      </c>
      <c r="D42" s="270" t="s">
        <v>33</v>
      </c>
      <c r="E42" s="302" t="s">
        <v>34</v>
      </c>
      <c r="F42" s="270" t="s">
        <v>9</v>
      </c>
      <c r="G42" s="26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2:26" s="6" customFormat="1" ht="14.25" customHeight="1" x14ac:dyDescent="0.25">
      <c r="B43" s="253"/>
      <c r="C43" s="271" t="s">
        <v>10</v>
      </c>
      <c r="D43" s="299" t="s">
        <v>35</v>
      </c>
      <c r="E43" s="303">
        <v>0</v>
      </c>
      <c r="F43" s="307">
        <f t="shared" ref="F43:F50" si="0">(F$29+F$38)*E43%</f>
        <v>0</v>
      </c>
      <c r="G43" s="25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6" s="6" customFormat="1" ht="14.25" customHeight="1" x14ac:dyDescent="0.25">
      <c r="B44" s="253"/>
      <c r="C44" s="272" t="s">
        <v>12</v>
      </c>
      <c r="D44" s="300" t="s">
        <v>36</v>
      </c>
      <c r="E44" s="304">
        <v>2.5</v>
      </c>
      <c r="F44" s="308">
        <f t="shared" si="0"/>
        <v>96.192194444444453</v>
      </c>
      <c r="G44" s="25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6" s="6" customFormat="1" ht="14.25" customHeight="1" x14ac:dyDescent="0.25">
      <c r="B45" s="253"/>
      <c r="C45" s="272" t="s">
        <v>14</v>
      </c>
      <c r="D45" s="300" t="s">
        <v>37</v>
      </c>
      <c r="E45" s="304">
        <f>3*2</f>
        <v>6</v>
      </c>
      <c r="F45" s="308">
        <f t="shared" si="0"/>
        <v>230.86126666666667</v>
      </c>
      <c r="G45" s="25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6" s="6" customFormat="1" ht="14.25" customHeight="1" x14ac:dyDescent="0.25">
      <c r="B46" s="253"/>
      <c r="C46" s="272" t="s">
        <v>16</v>
      </c>
      <c r="D46" s="300" t="s">
        <v>38</v>
      </c>
      <c r="E46" s="304">
        <v>1.5</v>
      </c>
      <c r="F46" s="308">
        <f t="shared" si="0"/>
        <v>57.715316666666666</v>
      </c>
      <c r="G46" s="25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6" s="6" customFormat="1" ht="14.25" customHeight="1" x14ac:dyDescent="0.25">
      <c r="B47" s="253"/>
      <c r="C47" s="272" t="s">
        <v>18</v>
      </c>
      <c r="D47" s="300" t="s">
        <v>39</v>
      </c>
      <c r="E47" s="304">
        <v>1</v>
      </c>
      <c r="F47" s="308">
        <f t="shared" si="0"/>
        <v>38.47687777777778</v>
      </c>
      <c r="G47" s="25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6" s="6" customFormat="1" ht="14.25" customHeight="1" x14ac:dyDescent="0.25">
      <c r="B48" s="253"/>
      <c r="C48" s="272" t="s">
        <v>20</v>
      </c>
      <c r="D48" s="300" t="s">
        <v>40</v>
      </c>
      <c r="E48" s="304">
        <v>0.6</v>
      </c>
      <c r="F48" s="308">
        <f t="shared" si="0"/>
        <v>23.086126666666669</v>
      </c>
      <c r="G48" s="25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2:26" s="6" customFormat="1" ht="14.25" customHeight="1" x14ac:dyDescent="0.25">
      <c r="B49" s="253"/>
      <c r="C49" s="272" t="s">
        <v>22</v>
      </c>
      <c r="D49" s="300" t="s">
        <v>41</v>
      </c>
      <c r="E49" s="304">
        <v>0.2</v>
      </c>
      <c r="F49" s="308">
        <f t="shared" si="0"/>
        <v>7.6953755555555565</v>
      </c>
      <c r="G49" s="25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2:26" s="6" customFormat="1" ht="14.25" customHeight="1" thickBot="1" x14ac:dyDescent="0.3">
      <c r="B50" s="253"/>
      <c r="C50" s="273" t="s">
        <v>42</v>
      </c>
      <c r="D50" s="301" t="s">
        <v>43</v>
      </c>
      <c r="E50" s="305">
        <v>8</v>
      </c>
      <c r="F50" s="309">
        <f t="shared" si="0"/>
        <v>307.81502222222224</v>
      </c>
      <c r="G50" s="25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2:26" s="6" customFormat="1" ht="14.25" customHeight="1" thickBot="1" x14ac:dyDescent="0.3">
      <c r="B51" s="253"/>
      <c r="C51" s="471" t="s">
        <v>24</v>
      </c>
      <c r="D51" s="472"/>
      <c r="E51" s="306">
        <f t="shared" ref="E51:F51" si="1">SUM(E43:E50)</f>
        <v>19.799999999999997</v>
      </c>
      <c r="F51" s="277">
        <f t="shared" si="1"/>
        <v>761.84217999999998</v>
      </c>
      <c r="G51" s="26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2:26" s="6" customFormat="1" ht="14.25" customHeight="1" x14ac:dyDescent="0.25">
      <c r="B52" s="253"/>
      <c r="C52" s="255"/>
      <c r="D52" s="255"/>
      <c r="E52" s="255"/>
      <c r="F52" s="255"/>
      <c r="G52" s="25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2:26" s="6" customFormat="1" ht="14.25" customHeight="1" x14ac:dyDescent="0.25">
      <c r="B53" s="253"/>
      <c r="C53" s="256" t="s">
        <v>44</v>
      </c>
      <c r="D53" s="256"/>
      <c r="E53" s="256"/>
      <c r="F53" s="256"/>
      <c r="G53" s="26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2:26" s="21" customFormat="1" ht="14.25" customHeight="1" thickBot="1" x14ac:dyDescent="0.3">
      <c r="B54" s="253"/>
      <c r="C54" s="256"/>
      <c r="D54" s="256"/>
      <c r="E54" s="256"/>
      <c r="F54" s="256"/>
      <c r="G54" s="261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2:26" s="6" customFormat="1" ht="14.25" customHeight="1" thickBot="1" x14ac:dyDescent="0.3">
      <c r="B55" s="253"/>
      <c r="C55" s="270" t="s">
        <v>45</v>
      </c>
      <c r="D55" s="471" t="s">
        <v>46</v>
      </c>
      <c r="E55" s="472"/>
      <c r="F55" s="270" t="s">
        <v>9</v>
      </c>
      <c r="G55" s="261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2:26" s="6" customFormat="1" ht="14.25" customHeight="1" x14ac:dyDescent="0.25">
      <c r="B56" s="253"/>
      <c r="C56" s="278" t="s">
        <v>10</v>
      </c>
      <c r="D56" s="473" t="s">
        <v>47</v>
      </c>
      <c r="E56" s="474"/>
      <c r="F56" s="279">
        <f>F15*2*F17-6%*F22</f>
        <v>52.264800000000008</v>
      </c>
      <c r="G56" s="25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2:26" s="6" customFormat="1" ht="14.25" customHeight="1" x14ac:dyDescent="0.25">
      <c r="B57" s="253"/>
      <c r="C57" s="272" t="s">
        <v>12</v>
      </c>
      <c r="D57" s="469" t="s">
        <v>48</v>
      </c>
      <c r="E57" s="470"/>
      <c r="F57" s="308">
        <f>F16*F17</f>
        <v>808.5</v>
      </c>
      <c r="G57" s="25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2:26" s="6" customFormat="1" ht="14.25" customHeight="1" x14ac:dyDescent="0.25">
      <c r="B58" s="253"/>
      <c r="C58" s="272" t="s">
        <v>14</v>
      </c>
      <c r="D58" s="469" t="s">
        <v>49</v>
      </c>
      <c r="E58" s="470"/>
      <c r="F58" s="308">
        <v>0</v>
      </c>
      <c r="G58" s="25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2:26" s="6" customFormat="1" ht="14.25" customHeight="1" thickBot="1" x14ac:dyDescent="0.3">
      <c r="B59" s="253"/>
      <c r="C59" s="273" t="s">
        <v>16</v>
      </c>
      <c r="D59" s="463" t="s">
        <v>50</v>
      </c>
      <c r="E59" s="464"/>
      <c r="F59" s="280">
        <v>0</v>
      </c>
      <c r="G59" s="25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2:26" s="6" customFormat="1" ht="14.25" customHeight="1" thickBot="1" x14ac:dyDescent="0.3">
      <c r="B60" s="253"/>
      <c r="C60" s="471" t="s">
        <v>24</v>
      </c>
      <c r="D60" s="472"/>
      <c r="E60" s="472"/>
      <c r="F60" s="281">
        <f>SUM(F56:F59)</f>
        <v>860.76480000000004</v>
      </c>
      <c r="G60" s="261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2:26" s="6" customFormat="1" ht="14.25" customHeight="1" x14ac:dyDescent="0.25">
      <c r="B61" s="253"/>
      <c r="C61" s="255"/>
      <c r="D61" s="255"/>
      <c r="E61" s="310"/>
      <c r="F61" s="255"/>
      <c r="G61" s="25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2:26" s="6" customFormat="1" ht="14.25" customHeight="1" x14ac:dyDescent="0.25">
      <c r="B62" s="253"/>
      <c r="C62" s="256" t="s">
        <v>51</v>
      </c>
      <c r="D62" s="256"/>
      <c r="E62" s="256"/>
      <c r="F62" s="256"/>
      <c r="G62" s="261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2:26" s="21" customFormat="1" ht="14.25" customHeight="1" thickBot="1" x14ac:dyDescent="0.3">
      <c r="B63" s="253"/>
      <c r="C63" s="256"/>
      <c r="D63" s="256"/>
      <c r="E63" s="256"/>
      <c r="F63" s="256"/>
      <c r="G63" s="261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2:26" s="6" customFormat="1" ht="14.25" customHeight="1" thickBot="1" x14ac:dyDescent="0.3">
      <c r="B64" s="253"/>
      <c r="C64" s="270">
        <v>2</v>
      </c>
      <c r="D64" s="471" t="s">
        <v>52</v>
      </c>
      <c r="E64" s="472"/>
      <c r="F64" s="270" t="s">
        <v>9</v>
      </c>
      <c r="G64" s="261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2:26" s="6" customFormat="1" ht="14.25" customHeight="1" x14ac:dyDescent="0.25">
      <c r="B65" s="253"/>
      <c r="C65" s="278" t="s">
        <v>27</v>
      </c>
      <c r="D65" s="473" t="s">
        <v>28</v>
      </c>
      <c r="E65" s="474"/>
      <c r="F65" s="279">
        <f>F38</f>
        <v>626.36777777777775</v>
      </c>
      <c r="G65" s="263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2:26" s="6" customFormat="1" ht="14.25" customHeight="1" x14ac:dyDescent="0.25">
      <c r="B66" s="253"/>
      <c r="C66" s="272" t="s">
        <v>32</v>
      </c>
      <c r="D66" s="469" t="s">
        <v>33</v>
      </c>
      <c r="E66" s="470"/>
      <c r="F66" s="308">
        <f>F51</f>
        <v>761.84217999999998</v>
      </c>
      <c r="G66" s="25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s="6" customFormat="1" ht="14.25" customHeight="1" thickBot="1" x14ac:dyDescent="0.3">
      <c r="B67" s="253"/>
      <c r="C67" s="273" t="s">
        <v>45</v>
      </c>
      <c r="D67" s="463" t="s">
        <v>46</v>
      </c>
      <c r="E67" s="464"/>
      <c r="F67" s="280">
        <f>F60</f>
        <v>860.76480000000004</v>
      </c>
      <c r="G67" s="25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s="6" customFormat="1" ht="14.25" customHeight="1" thickBot="1" x14ac:dyDescent="0.3">
      <c r="B68" s="253"/>
      <c r="C68" s="471" t="s">
        <v>24</v>
      </c>
      <c r="D68" s="472"/>
      <c r="E68" s="472"/>
      <c r="F68" s="281">
        <f>SUM(F65:F67)</f>
        <v>2248.9747577777775</v>
      </c>
      <c r="G68" s="261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2:26" s="6" customFormat="1" ht="14.25" customHeight="1" x14ac:dyDescent="0.25">
      <c r="B69" s="253"/>
      <c r="C69" s="255"/>
      <c r="D69" s="255"/>
      <c r="E69" s="255"/>
      <c r="F69" s="255"/>
      <c r="G69" s="25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s="6" customFormat="1" ht="14.25" customHeight="1" x14ac:dyDescent="0.25">
      <c r="B70" s="253"/>
      <c r="C70" s="256" t="s">
        <v>53</v>
      </c>
      <c r="D70" s="256"/>
      <c r="E70" s="256"/>
      <c r="F70" s="256"/>
      <c r="G70" s="261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2:26" s="21" customFormat="1" ht="14.25" customHeight="1" thickBot="1" x14ac:dyDescent="0.3">
      <c r="B71" s="253"/>
      <c r="C71" s="256"/>
      <c r="D71" s="256"/>
      <c r="E71" s="256"/>
      <c r="F71" s="256"/>
      <c r="G71" s="261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2:26" s="6" customFormat="1" ht="14.25" customHeight="1" thickBot="1" x14ac:dyDescent="0.3">
      <c r="B72" s="253"/>
      <c r="C72" s="270">
        <v>3</v>
      </c>
      <c r="D72" s="471" t="s">
        <v>54</v>
      </c>
      <c r="E72" s="472"/>
      <c r="F72" s="270" t="s">
        <v>9</v>
      </c>
      <c r="G72" s="261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2:26" s="6" customFormat="1" ht="14.25" customHeight="1" x14ac:dyDescent="0.25">
      <c r="B73" s="253"/>
      <c r="C73" s="278" t="s">
        <v>10</v>
      </c>
      <c r="D73" s="317" t="s">
        <v>55</v>
      </c>
      <c r="E73" s="311">
        <v>0.05</v>
      </c>
      <c r="F73" s="313">
        <f>E73*(F29+F38)/12</f>
        <v>16.03203240740741</v>
      </c>
      <c r="G73" s="264"/>
      <c r="H73" s="5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s="6" customFormat="1" ht="14.25" customHeight="1" x14ac:dyDescent="0.25">
      <c r="B74" s="253"/>
      <c r="C74" s="272" t="s">
        <v>12</v>
      </c>
      <c r="D74" s="481" t="s">
        <v>56</v>
      </c>
      <c r="E74" s="481"/>
      <c r="F74" s="314">
        <f>8%*F73</f>
        <v>1.2825625925925928</v>
      </c>
      <c r="G74" s="264"/>
      <c r="H74" s="5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s="6" customFormat="1" ht="14.25" customHeight="1" x14ac:dyDescent="0.25">
      <c r="B75" s="253"/>
      <c r="C75" s="272" t="s">
        <v>14</v>
      </c>
      <c r="D75" s="480" t="s">
        <v>57</v>
      </c>
      <c r="E75" s="480"/>
      <c r="F75" s="314">
        <f>E73*40%*F50</f>
        <v>6.1563004444444456</v>
      </c>
      <c r="G75" s="264"/>
      <c r="H75" s="5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s="6" customFormat="1" ht="14.25" customHeight="1" x14ac:dyDescent="0.25">
      <c r="B76" s="253"/>
      <c r="C76" s="272" t="s">
        <v>16</v>
      </c>
      <c r="D76" s="300" t="s">
        <v>58</v>
      </c>
      <c r="E76" s="312">
        <f>1-E73</f>
        <v>0.95</v>
      </c>
      <c r="F76" s="314">
        <f>E76*7/30/12*(F29+F38)</f>
        <v>71.075343672839509</v>
      </c>
      <c r="G76" s="26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s="6" customFormat="1" ht="14.25" customHeight="1" x14ac:dyDescent="0.25">
      <c r="B77" s="253"/>
      <c r="C77" s="272" t="s">
        <v>18</v>
      </c>
      <c r="D77" s="481" t="s">
        <v>59</v>
      </c>
      <c r="E77" s="481"/>
      <c r="F77" s="314">
        <f>E51%*F76</f>
        <v>14.072918047222222</v>
      </c>
      <c r="G77" s="25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s="6" customFormat="1" ht="14.25" customHeight="1" thickBot="1" x14ac:dyDescent="0.3">
      <c r="B78" s="253"/>
      <c r="C78" s="273" t="s">
        <v>20</v>
      </c>
      <c r="D78" s="463" t="s">
        <v>60</v>
      </c>
      <c r="E78" s="463"/>
      <c r="F78" s="315">
        <f>E76*40%*F50</f>
        <v>116.96970844444445</v>
      </c>
      <c r="G78" s="25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s="6" customFormat="1" ht="14.25" customHeight="1" thickBot="1" x14ac:dyDescent="0.3">
      <c r="B79" s="253"/>
      <c r="C79" s="471" t="s">
        <v>24</v>
      </c>
      <c r="D79" s="472"/>
      <c r="E79" s="472"/>
      <c r="F79" s="316">
        <f>SUM(F73:F78)</f>
        <v>225.58886560895064</v>
      </c>
      <c r="G79" s="261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2:26" s="6" customFormat="1" ht="14.25" customHeight="1" x14ac:dyDescent="0.25">
      <c r="B80" s="253"/>
      <c r="C80" s="255"/>
      <c r="D80" s="255"/>
      <c r="E80" s="255"/>
      <c r="F80" s="265"/>
      <c r="G80" s="25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s="6" customFormat="1" ht="14.25" customHeight="1" x14ac:dyDescent="0.25">
      <c r="B81" s="253"/>
      <c r="C81" s="256" t="s">
        <v>61</v>
      </c>
      <c r="D81" s="256"/>
      <c r="E81" s="256"/>
      <c r="F81" s="266"/>
      <c r="G81" s="261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2:26" s="6" customFormat="1" ht="14.25" customHeight="1" x14ac:dyDescent="0.25">
      <c r="B82" s="253"/>
      <c r="C82" s="255"/>
      <c r="D82" s="255"/>
      <c r="E82" s="255"/>
      <c r="F82" s="265"/>
      <c r="G82" s="25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s="6" customFormat="1" ht="14.25" customHeight="1" x14ac:dyDescent="0.25">
      <c r="B83" s="253"/>
      <c r="C83" s="256" t="s">
        <v>62</v>
      </c>
      <c r="D83" s="256"/>
      <c r="E83" s="256"/>
      <c r="F83" s="266"/>
      <c r="G83" s="261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2:26" s="21" customFormat="1" ht="14.25" customHeight="1" thickBot="1" x14ac:dyDescent="0.3">
      <c r="B84" s="253"/>
      <c r="C84" s="256"/>
      <c r="D84" s="256"/>
      <c r="E84" s="256"/>
      <c r="F84" s="266"/>
      <c r="G84" s="261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2:26" s="6" customFormat="1" ht="14.25" customHeight="1" thickBot="1" x14ac:dyDescent="0.3">
      <c r="B85" s="253"/>
      <c r="C85" s="270" t="s">
        <v>63</v>
      </c>
      <c r="D85" s="471" t="s">
        <v>64</v>
      </c>
      <c r="E85" s="472"/>
      <c r="F85" s="270" t="s">
        <v>9</v>
      </c>
      <c r="G85" s="261"/>
      <c r="H85" s="2"/>
      <c r="I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2:26" s="6" customFormat="1" ht="14.25" customHeight="1" x14ac:dyDescent="0.25">
      <c r="B86" s="253"/>
      <c r="C86" s="278" t="s">
        <v>10</v>
      </c>
      <c r="D86" s="473" t="s">
        <v>65</v>
      </c>
      <c r="E86" s="474"/>
      <c r="F86" s="313">
        <v>0</v>
      </c>
      <c r="G86" s="254"/>
      <c r="H86" s="1"/>
      <c r="I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s="6" customFormat="1" ht="14.25" customHeight="1" thickBot="1" x14ac:dyDescent="0.3">
      <c r="B87" s="253"/>
      <c r="C87" s="273" t="s">
        <v>12</v>
      </c>
      <c r="D87" s="463" t="s">
        <v>901</v>
      </c>
      <c r="E87" s="464"/>
      <c r="F87" s="315">
        <f>(F29+F68+F79)/F17*'Estimativa reposição ausências'!G17/12</f>
        <v>69.044282996474493</v>
      </c>
      <c r="G87" s="254"/>
      <c r="H87" s="1"/>
      <c r="I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s="6" customFormat="1" ht="14.25" customHeight="1" thickBot="1" x14ac:dyDescent="0.3">
      <c r="B88" s="253"/>
      <c r="C88" s="471" t="s">
        <v>24</v>
      </c>
      <c r="D88" s="472"/>
      <c r="E88" s="472"/>
      <c r="F88" s="316">
        <f>SUM(F86:F87)</f>
        <v>69.044282996474493</v>
      </c>
      <c r="G88" s="261"/>
      <c r="H88" s="2"/>
      <c r="I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2:26" s="6" customFormat="1" ht="14.25" customHeight="1" x14ac:dyDescent="0.25">
      <c r="B89" s="253"/>
      <c r="C89" s="255"/>
      <c r="D89" s="255"/>
      <c r="E89" s="255"/>
      <c r="F89" s="265"/>
      <c r="G89" s="254"/>
      <c r="H89" s="1"/>
      <c r="I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s="6" customFormat="1" ht="14.25" customHeight="1" x14ac:dyDescent="0.25">
      <c r="B90" s="253"/>
      <c r="C90" s="256" t="s">
        <v>66</v>
      </c>
      <c r="D90" s="256"/>
      <c r="E90" s="256"/>
      <c r="F90" s="266"/>
      <c r="G90" s="261"/>
      <c r="H90" s="2"/>
      <c r="I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2:26" s="21" customFormat="1" ht="14.25" customHeight="1" thickBot="1" x14ac:dyDescent="0.3">
      <c r="B91" s="253"/>
      <c r="C91" s="256"/>
      <c r="D91" s="256"/>
      <c r="E91" s="256"/>
      <c r="F91" s="266"/>
      <c r="G91" s="261"/>
      <c r="H91" s="2"/>
      <c r="I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2:26" s="6" customFormat="1" ht="14.25" customHeight="1" thickBot="1" x14ac:dyDescent="0.3">
      <c r="B92" s="253"/>
      <c r="C92" s="270" t="s">
        <v>67</v>
      </c>
      <c r="D92" s="471" t="s">
        <v>68</v>
      </c>
      <c r="E92" s="472"/>
      <c r="F92" s="270" t="s">
        <v>9</v>
      </c>
      <c r="G92" s="261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2:26" s="6" customFormat="1" ht="14.25" customHeight="1" thickBot="1" x14ac:dyDescent="0.3">
      <c r="B93" s="253"/>
      <c r="C93" s="319" t="s">
        <v>10</v>
      </c>
      <c r="D93" s="467" t="s">
        <v>69</v>
      </c>
      <c r="E93" s="468"/>
      <c r="F93" s="323">
        <v>0</v>
      </c>
      <c r="G93" s="25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s="6" customFormat="1" ht="14.25" customHeight="1" thickBot="1" x14ac:dyDescent="0.3">
      <c r="B94" s="253"/>
      <c r="C94" s="471" t="s">
        <v>24</v>
      </c>
      <c r="D94" s="472"/>
      <c r="E94" s="472"/>
      <c r="F94" s="281"/>
      <c r="G94" s="261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2:26" s="6" customFormat="1" ht="14.25" customHeight="1" x14ac:dyDescent="0.25">
      <c r="B95" s="253"/>
      <c r="C95" s="255"/>
      <c r="D95" s="255"/>
      <c r="E95" s="255"/>
      <c r="F95" s="255"/>
      <c r="G95" s="25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s="6" customFormat="1" ht="14.25" customHeight="1" x14ac:dyDescent="0.25">
      <c r="B96" s="253"/>
      <c r="C96" s="256" t="s">
        <v>70</v>
      </c>
      <c r="D96" s="256"/>
      <c r="E96" s="256"/>
      <c r="F96" s="256"/>
      <c r="G96" s="261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2:26" s="21" customFormat="1" ht="14.25" customHeight="1" thickBot="1" x14ac:dyDescent="0.3">
      <c r="B97" s="253"/>
      <c r="C97" s="256"/>
      <c r="D97" s="256"/>
      <c r="E97" s="256"/>
      <c r="F97" s="256"/>
      <c r="G97" s="261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2:26" s="6" customFormat="1" ht="14.25" customHeight="1" thickBot="1" x14ac:dyDescent="0.3">
      <c r="B98" s="253"/>
      <c r="C98" s="270">
        <v>4</v>
      </c>
      <c r="D98" s="471" t="s">
        <v>71</v>
      </c>
      <c r="E98" s="472"/>
      <c r="F98" s="270" t="s">
        <v>9</v>
      </c>
      <c r="G98" s="261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2:26" s="6" customFormat="1" ht="14.25" customHeight="1" x14ac:dyDescent="0.25">
      <c r="B99" s="253"/>
      <c r="C99" s="278" t="s">
        <v>63</v>
      </c>
      <c r="D99" s="473" t="s">
        <v>72</v>
      </c>
      <c r="E99" s="474"/>
      <c r="F99" s="279">
        <f>F87</f>
        <v>69.044282996474493</v>
      </c>
      <c r="G99" s="25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s="6" customFormat="1" ht="14.25" customHeight="1" thickBot="1" x14ac:dyDescent="0.3">
      <c r="B100" s="253"/>
      <c r="C100" s="273" t="s">
        <v>67</v>
      </c>
      <c r="D100" s="463" t="s">
        <v>73</v>
      </c>
      <c r="E100" s="464"/>
      <c r="F100" s="280">
        <f>F93</f>
        <v>0</v>
      </c>
      <c r="G100" s="25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s="6" customFormat="1" ht="14.25" customHeight="1" thickBot="1" x14ac:dyDescent="0.3">
      <c r="B101" s="253"/>
      <c r="C101" s="471" t="s">
        <v>24</v>
      </c>
      <c r="D101" s="472"/>
      <c r="E101" s="472"/>
      <c r="F101" s="281">
        <f>SUM(F99:F100)</f>
        <v>69.044282996474493</v>
      </c>
      <c r="G101" s="261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2:26" s="6" customFormat="1" ht="14.25" customHeight="1" x14ac:dyDescent="0.25">
      <c r="B102" s="253"/>
      <c r="C102" s="255"/>
      <c r="D102" s="255"/>
      <c r="E102" s="255"/>
      <c r="F102" s="318"/>
      <c r="G102" s="25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s="6" customFormat="1" ht="14.25" customHeight="1" x14ac:dyDescent="0.25">
      <c r="B103" s="253"/>
      <c r="C103" s="256" t="s">
        <v>74</v>
      </c>
      <c r="D103" s="256"/>
      <c r="E103" s="256"/>
      <c r="F103" s="256"/>
      <c r="G103" s="261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2:26" s="21" customFormat="1" ht="14.25" customHeight="1" thickBot="1" x14ac:dyDescent="0.3">
      <c r="B104" s="253"/>
      <c r="C104" s="256"/>
      <c r="D104" s="256"/>
      <c r="E104" s="256"/>
      <c r="F104" s="256"/>
      <c r="G104" s="261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2:26" s="6" customFormat="1" ht="14.25" customHeight="1" thickBot="1" x14ac:dyDescent="0.3">
      <c r="B105" s="253"/>
      <c r="C105" s="270">
        <v>5</v>
      </c>
      <c r="D105" s="471" t="s">
        <v>75</v>
      </c>
      <c r="E105" s="472"/>
      <c r="F105" s="270" t="s">
        <v>9</v>
      </c>
      <c r="G105" s="261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2:26" s="6" customFormat="1" ht="14.25" customHeight="1" x14ac:dyDescent="0.25">
      <c r="B106" s="253"/>
      <c r="C106" s="278" t="s">
        <v>10</v>
      </c>
      <c r="D106" s="473" t="s">
        <v>76</v>
      </c>
      <c r="E106" s="474"/>
      <c r="F106" s="279">
        <f>'UNIFORME E EPI'!H15</f>
        <v>102.46666666666665</v>
      </c>
      <c r="G106" s="25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s="6" customFormat="1" ht="14.25" customHeight="1" x14ac:dyDescent="0.25">
      <c r="B107" s="253"/>
      <c r="C107" s="272" t="s">
        <v>12</v>
      </c>
      <c r="D107" s="469" t="s">
        <v>117</v>
      </c>
      <c r="E107" s="470"/>
      <c r="F107" s="308">
        <f>FERRAMENTAS!J343</f>
        <v>66.570363888888963</v>
      </c>
      <c r="G107" s="25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s="6" customFormat="1" ht="14.25" customHeight="1" x14ac:dyDescent="0.25">
      <c r="B108" s="253"/>
      <c r="C108" s="272" t="s">
        <v>14</v>
      </c>
      <c r="D108" s="469" t="s">
        <v>91</v>
      </c>
      <c r="E108" s="470"/>
      <c r="F108" s="308">
        <v>0</v>
      </c>
      <c r="G108" s="25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s="6" customFormat="1" ht="14.25" customHeight="1" thickBot="1" x14ac:dyDescent="0.3">
      <c r="B109" s="253"/>
      <c r="C109" s="273" t="s">
        <v>16</v>
      </c>
      <c r="D109" s="463" t="s">
        <v>92</v>
      </c>
      <c r="E109" s="464"/>
      <c r="F109" s="280">
        <v>0</v>
      </c>
      <c r="G109" s="25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s="6" customFormat="1" ht="14.25" customHeight="1" thickBot="1" x14ac:dyDescent="0.3">
      <c r="B110" s="253"/>
      <c r="C110" s="471" t="s">
        <v>24</v>
      </c>
      <c r="D110" s="472"/>
      <c r="E110" s="472"/>
      <c r="F110" s="281">
        <f>SUM(F106:F109)</f>
        <v>169.03703055555562</v>
      </c>
      <c r="G110" s="261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2:26" s="6" customFormat="1" ht="14.25" customHeight="1" thickBot="1" x14ac:dyDescent="0.3">
      <c r="B111" s="253"/>
      <c r="C111" s="266"/>
      <c r="D111" s="266"/>
      <c r="E111" s="266"/>
      <c r="F111" s="322"/>
      <c r="G111" s="261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2:26" s="6" customFormat="1" ht="14.25" customHeight="1" thickBot="1" x14ac:dyDescent="0.3">
      <c r="B112" s="253"/>
      <c r="C112" s="465" t="s">
        <v>78</v>
      </c>
      <c r="D112" s="466"/>
      <c r="E112" s="466"/>
      <c r="F112" s="320">
        <f>F29+F68+F79+F101+F110</f>
        <v>5933.964936938758</v>
      </c>
      <c r="G112" s="261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2:26" s="6" customFormat="1" ht="14.25" customHeight="1" x14ac:dyDescent="0.25">
      <c r="B113" s="253"/>
      <c r="C113" s="255"/>
      <c r="D113" s="255"/>
      <c r="E113" s="255"/>
      <c r="F113" s="255"/>
      <c r="G113" s="25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s="6" customFormat="1" ht="14.25" customHeight="1" x14ac:dyDescent="0.25">
      <c r="B114" s="253"/>
      <c r="C114" s="256" t="s">
        <v>79</v>
      </c>
      <c r="D114" s="256"/>
      <c r="E114" s="256"/>
      <c r="F114" s="256"/>
      <c r="G114" s="261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2:26" s="21" customFormat="1" ht="14.25" customHeight="1" thickBot="1" x14ac:dyDescent="0.3">
      <c r="B115" s="253"/>
      <c r="C115" s="256"/>
      <c r="D115" s="256"/>
      <c r="E115" s="256"/>
      <c r="F115" s="256"/>
      <c r="G115" s="261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2:26" s="6" customFormat="1" ht="14.25" customHeight="1" thickBot="1" x14ac:dyDescent="0.3">
      <c r="B116" s="253"/>
      <c r="C116" s="270">
        <v>6</v>
      </c>
      <c r="D116" s="297" t="s">
        <v>80</v>
      </c>
      <c r="E116" s="295" t="s">
        <v>34</v>
      </c>
      <c r="F116" s="321" t="s">
        <v>9</v>
      </c>
      <c r="G116" s="261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2:26" s="6" customFormat="1" ht="14.25" customHeight="1" x14ac:dyDescent="0.25">
      <c r="B117" s="253"/>
      <c r="C117" s="278" t="s">
        <v>10</v>
      </c>
      <c r="D117" s="331" t="s">
        <v>81</v>
      </c>
      <c r="E117" s="324">
        <f>'COMPOSIÇÃO BDI'!E6</f>
        <v>6.3</v>
      </c>
      <c r="F117" s="328">
        <f>F112*E117%</f>
        <v>373.83979102714176</v>
      </c>
      <c r="G117" s="25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s="6" customFormat="1" ht="14.25" customHeight="1" x14ac:dyDescent="0.25">
      <c r="B118" s="253"/>
      <c r="C118" s="272" t="s">
        <v>12</v>
      </c>
      <c r="D118" s="298" t="s">
        <v>82</v>
      </c>
      <c r="E118" s="325">
        <f>'COMPOSIÇÃO BDI'!E10</f>
        <v>6.16</v>
      </c>
      <c r="F118" s="329">
        <f>(F112+F117)*E118%</f>
        <v>388.56077124269945</v>
      </c>
      <c r="G118" s="25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s="6" customFormat="1" ht="14.25" customHeight="1" x14ac:dyDescent="0.25">
      <c r="B119" s="253"/>
      <c r="C119" s="272" t="s">
        <v>14</v>
      </c>
      <c r="D119" s="298" t="s">
        <v>83</v>
      </c>
      <c r="E119" s="325">
        <f>SUM(E120:E123)</f>
        <v>10.15</v>
      </c>
      <c r="F119" s="329"/>
      <c r="G119" s="25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s="6" customFormat="1" ht="14.25" customHeight="1" x14ac:dyDescent="0.25">
      <c r="B120" s="253"/>
      <c r="C120" s="272"/>
      <c r="D120" s="298" t="s">
        <v>84</v>
      </c>
      <c r="E120" s="325">
        <f>'COMPOSIÇÃO BDI'!E15</f>
        <v>2</v>
      </c>
      <c r="F120" s="329">
        <f>(F112+F$117+F$118)/(1-E$119%)*E120%</f>
        <v>149.0565497876149</v>
      </c>
      <c r="G120" s="25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s="6" customFormat="1" ht="14.25" customHeight="1" x14ac:dyDescent="0.25">
      <c r="B121" s="253"/>
      <c r="C121" s="272"/>
      <c r="D121" s="298" t="s">
        <v>85</v>
      </c>
      <c r="E121" s="325">
        <f>'COMPOSIÇÃO BDI'!E14</f>
        <v>3</v>
      </c>
      <c r="F121" s="329">
        <f>(F112+F$117+F$118)/(1-E$119%)*E121%</f>
        <v>223.58482468142233</v>
      </c>
      <c r="G121" s="25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s="6" customFormat="1" ht="14.25" customHeight="1" x14ac:dyDescent="0.25">
      <c r="B122" s="253"/>
      <c r="C122" s="272"/>
      <c r="D122" s="298" t="s">
        <v>154</v>
      </c>
      <c r="E122" s="325">
        <f>'COMPOSIÇÃO BDI'!E16</f>
        <v>4.5</v>
      </c>
      <c r="F122" s="329">
        <f>(F112+F$117+F$118)/(1-E$119%)*E122%</f>
        <v>335.3772370221335</v>
      </c>
      <c r="G122" s="25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s="6" customFormat="1" ht="14.25" customHeight="1" thickBot="1" x14ac:dyDescent="0.3">
      <c r="B123" s="253"/>
      <c r="C123" s="273"/>
      <c r="D123" s="332" t="s">
        <v>86</v>
      </c>
      <c r="E123" s="326">
        <f>'COMPOSIÇÃO BDI'!E13</f>
        <v>0.65</v>
      </c>
      <c r="F123" s="330">
        <f>(F112+F$117+F$118)/(1-E$119%)*E123%</f>
        <v>48.443378680974845</v>
      </c>
      <c r="G123" s="25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s="6" customFormat="1" ht="14.25" customHeight="1" thickBot="1" x14ac:dyDescent="0.3">
      <c r="B124" s="253"/>
      <c r="C124" s="471" t="s">
        <v>24</v>
      </c>
      <c r="D124" s="475"/>
      <c r="E124" s="296"/>
      <c r="F124" s="327">
        <f>SUM(F117:F123)</f>
        <v>1518.862552441987</v>
      </c>
      <c r="G124" s="261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2:26" s="6" customFormat="1" ht="14.25" customHeight="1" x14ac:dyDescent="0.25">
      <c r="B125" s="253"/>
      <c r="C125" s="255"/>
      <c r="D125" s="255"/>
      <c r="E125" s="255"/>
      <c r="F125" s="255"/>
      <c r="G125" s="25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s="6" customFormat="1" ht="14.25" customHeight="1" x14ac:dyDescent="0.25">
      <c r="B126" s="253"/>
      <c r="C126" s="478" t="s">
        <v>87</v>
      </c>
      <c r="D126" s="478"/>
      <c r="E126" s="478"/>
      <c r="F126" s="478"/>
      <c r="G126" s="261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2:26" s="21" customFormat="1" ht="14.25" customHeight="1" thickBot="1" x14ac:dyDescent="0.3">
      <c r="B127" s="253"/>
      <c r="C127" s="256"/>
      <c r="D127" s="256"/>
      <c r="E127" s="256"/>
      <c r="F127" s="256"/>
      <c r="G127" s="261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2:26" s="6" customFormat="1" ht="14.25" customHeight="1" thickBot="1" x14ac:dyDescent="0.3">
      <c r="B128" s="253"/>
      <c r="C128" s="302"/>
      <c r="D128" s="476" t="s">
        <v>88</v>
      </c>
      <c r="E128" s="477"/>
      <c r="F128" s="270" t="s">
        <v>9</v>
      </c>
      <c r="G128" s="261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2:27" s="6" customFormat="1" ht="14.25" customHeight="1" x14ac:dyDescent="0.25">
      <c r="B129" s="253"/>
      <c r="C129" s="278" t="s">
        <v>10</v>
      </c>
      <c r="D129" s="473" t="s">
        <v>7</v>
      </c>
      <c r="E129" s="474"/>
      <c r="F129" s="279">
        <f>F29</f>
        <v>3221.32</v>
      </c>
      <c r="G129" s="25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7" s="6" customFormat="1" ht="14.25" customHeight="1" x14ac:dyDescent="0.25">
      <c r="B130" s="253"/>
      <c r="C130" s="272" t="s">
        <v>12</v>
      </c>
      <c r="D130" s="469" t="s">
        <v>25</v>
      </c>
      <c r="E130" s="470"/>
      <c r="F130" s="308">
        <f>F68</f>
        <v>2248.9747577777775</v>
      </c>
      <c r="G130" s="25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7" s="6" customFormat="1" ht="14.25" customHeight="1" x14ac:dyDescent="0.25">
      <c r="B131" s="253"/>
      <c r="C131" s="272" t="s">
        <v>14</v>
      </c>
      <c r="D131" s="469" t="s">
        <v>53</v>
      </c>
      <c r="E131" s="470"/>
      <c r="F131" s="308">
        <f>F79</f>
        <v>225.58886560895064</v>
      </c>
      <c r="G131" s="25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7" s="6" customFormat="1" ht="14.25" customHeight="1" x14ac:dyDescent="0.25">
      <c r="B132" s="253"/>
      <c r="C132" s="272" t="s">
        <v>16</v>
      </c>
      <c r="D132" s="469" t="s">
        <v>61</v>
      </c>
      <c r="E132" s="470"/>
      <c r="F132" s="308">
        <f>F101</f>
        <v>69.044282996474493</v>
      </c>
      <c r="G132" s="25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2:27" s="6" customFormat="1" ht="14.25" customHeight="1" thickBot="1" x14ac:dyDescent="0.3">
      <c r="B133" s="253"/>
      <c r="C133" s="273" t="s">
        <v>18</v>
      </c>
      <c r="D133" s="463" t="s">
        <v>74</v>
      </c>
      <c r="E133" s="464"/>
      <c r="F133" s="280">
        <f>F110</f>
        <v>169.03703055555562</v>
      </c>
      <c r="G133" s="25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s="6" customFormat="1" ht="14.25" customHeight="1" thickBot="1" x14ac:dyDescent="0.3">
      <c r="B134" s="253"/>
      <c r="C134" s="465" t="s">
        <v>89</v>
      </c>
      <c r="D134" s="466"/>
      <c r="E134" s="466"/>
      <c r="F134" s="320">
        <f>SUM(F129:F133)</f>
        <v>5933.964936938758</v>
      </c>
      <c r="G134" s="261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</row>
    <row r="135" spans="2:27" s="6" customFormat="1" ht="14.25" customHeight="1" thickBot="1" x14ac:dyDescent="0.3">
      <c r="B135" s="253"/>
      <c r="C135" s="319" t="s">
        <v>20</v>
      </c>
      <c r="D135" s="467" t="s">
        <v>79</v>
      </c>
      <c r="E135" s="468"/>
      <c r="F135" s="323">
        <f>F124</f>
        <v>1518.862552441987</v>
      </c>
      <c r="G135" s="25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s="6" customFormat="1" ht="14.25" customHeight="1" thickBot="1" x14ac:dyDescent="0.3">
      <c r="B136" s="253"/>
      <c r="C136" s="465" t="s">
        <v>90</v>
      </c>
      <c r="D136" s="466"/>
      <c r="E136" s="466"/>
      <c r="F136" s="320">
        <f>F134+F135</f>
        <v>7452.8274893807447</v>
      </c>
      <c r="G136" s="263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</row>
    <row r="137" spans="2:27" s="6" customFormat="1" ht="14.25" customHeight="1" x14ac:dyDescent="0.25">
      <c r="B137" s="267"/>
      <c r="C137" s="268"/>
      <c r="D137" s="268"/>
      <c r="E137" s="268"/>
      <c r="F137" s="268"/>
      <c r="G137" s="26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s="6" customFormat="1" ht="14.25" customHeight="1" x14ac:dyDescent="0.25">
      <c r="B138" s="2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s="6" customFormat="1" ht="14.25" customHeight="1" x14ac:dyDescent="0.25">
      <c r="B139" s="2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s="6" customFormat="1" ht="14.25" customHeight="1" x14ac:dyDescent="0.25">
      <c r="B140" s="2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s="6" customFormat="1" ht="14.25" customHeight="1" x14ac:dyDescent="0.25">
      <c r="B141" s="2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s="6" customFormat="1" ht="14.25" customHeight="1" x14ac:dyDescent="0.25">
      <c r="B142" s="2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s="6" customFormat="1" ht="14.25" customHeight="1" x14ac:dyDescent="0.25">
      <c r="B143" s="2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s="6" customFormat="1" ht="14.25" customHeight="1" x14ac:dyDescent="0.25">
      <c r="B144" s="2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3:27" s="6" customFormat="1" ht="14.25" customHeight="1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3:27" s="6" customFormat="1" ht="14.25" customHeight="1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3:27" s="6" customFormat="1" ht="14.25" customHeight="1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3:27" s="6" customFormat="1" ht="14.25" customHeight="1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3:27" s="6" customFormat="1" ht="14.25" customHeight="1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3:27" s="6" customFormat="1" ht="14.25" customHeight="1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3:27" s="6" customFormat="1" ht="14.25" customHeight="1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3:27" s="6" customFormat="1" ht="14.25" customHeight="1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3:27" s="6" customFormat="1" ht="14.25" customHeight="1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3:27" s="6" customFormat="1" ht="14.25" customHeight="1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3:27" s="6" customFormat="1" ht="14.25" customHeight="1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3:27" s="6" customFormat="1" ht="14.25" customHeight="1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3:27" s="6" customFormat="1" ht="14.25" customHeight="1" x14ac:dyDescent="0.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3:27" s="6" customFormat="1" ht="14.25" customHeight="1" x14ac:dyDescent="0.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3:27" s="6" customFormat="1" ht="14.25" customHeight="1" x14ac:dyDescent="0.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3:27" s="6" customFormat="1" ht="14.25" customHeight="1" x14ac:dyDescent="0.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3:27" s="6" customFormat="1" ht="14.25" customHeight="1" x14ac:dyDescent="0.25"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3:27" s="6" customFormat="1" ht="14.25" customHeight="1" x14ac:dyDescent="0.25"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3:27" s="6" customFormat="1" ht="14.25" customHeight="1" x14ac:dyDescent="0.25"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3:27" s="6" customFormat="1" ht="14.25" customHeight="1" x14ac:dyDescent="0.25"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3:27" s="6" customFormat="1" ht="14.25" customHeight="1" x14ac:dyDescent="0.25"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3:27" s="6" customFormat="1" ht="14.25" customHeight="1" x14ac:dyDescent="0.25"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3:27" s="6" customFormat="1" ht="14.25" customHeight="1" x14ac:dyDescent="0.25"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3:27" s="6" customFormat="1" ht="14.25" customHeight="1" x14ac:dyDescent="0.25"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3:27" s="6" customFormat="1" ht="14.25" customHeight="1" x14ac:dyDescent="0.25"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3:27" s="6" customFormat="1" ht="14.25" customHeight="1" x14ac:dyDescent="0.25"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3:27" s="6" customFormat="1" ht="14.25" customHeigh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3:27" s="6" customFormat="1" ht="14.25" customHeight="1" x14ac:dyDescent="0.25"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3:27" s="6" customFormat="1" ht="14.25" customHeight="1" x14ac:dyDescent="0.25"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3:27" s="6" customFormat="1" ht="14.25" customHeight="1" x14ac:dyDescent="0.25"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3:27" s="6" customFormat="1" ht="14.25" customHeigh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3:27" s="6" customFormat="1" ht="14.25" customHeight="1" x14ac:dyDescent="0.25"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3:27" s="6" customFormat="1" ht="14.25" customHeight="1" x14ac:dyDescent="0.25"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3:27" s="6" customFormat="1" ht="14.25" customHeight="1" x14ac:dyDescent="0.25"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3:27" s="6" customFormat="1" ht="14.25" customHeight="1" x14ac:dyDescent="0.25"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3:27" s="6" customFormat="1" ht="14.25" customHeight="1" x14ac:dyDescent="0.25"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3:27" s="6" customFormat="1" ht="14.25" customHeight="1" x14ac:dyDescent="0.25"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3:27" s="6" customFormat="1" ht="14.25" customHeight="1" x14ac:dyDescent="0.25"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3:27" s="6" customFormat="1" ht="14.25" customHeight="1" x14ac:dyDescent="0.25"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3:27" s="6" customFormat="1" ht="14.25" customHeight="1" x14ac:dyDescent="0.25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3:27" s="6" customFormat="1" ht="14.25" customHeight="1" x14ac:dyDescent="0.25"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3:27" s="6" customFormat="1" ht="14.25" customHeight="1" x14ac:dyDescent="0.25"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3:27" s="6" customFormat="1" ht="14.25" customHeight="1" x14ac:dyDescent="0.25"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3:27" s="6" customFormat="1" ht="14.25" customHeight="1" x14ac:dyDescent="0.25"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3:27" s="6" customFormat="1" ht="14.25" customHeight="1" x14ac:dyDescent="0.25"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3:27" s="6" customFormat="1" ht="14.25" customHeight="1" x14ac:dyDescent="0.25"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3:27" s="6" customFormat="1" ht="14.25" customHeight="1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3:27" s="6" customFormat="1" ht="14.25" customHeight="1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3:27" s="6" customFormat="1" ht="14.25" customHeight="1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3:27" s="6" customFormat="1" ht="14.25" customHeight="1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3:27" s="6" customFormat="1" ht="14.25" customHeight="1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3:27" s="6" customFormat="1" ht="14.25" customHeight="1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3:27" s="6" customFormat="1" ht="14.25" customHeight="1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3:27" s="6" customFormat="1" ht="14.25" customHeight="1" x14ac:dyDescent="0.25"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3:27" s="6" customFormat="1" ht="14.25" customHeight="1" x14ac:dyDescent="0.25"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3:27" s="6" customFormat="1" ht="14.25" customHeight="1" x14ac:dyDescent="0.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3:27" s="6" customFormat="1" ht="14.25" customHeight="1" x14ac:dyDescent="0.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3:27" s="6" customFormat="1" ht="14.25" customHeight="1" x14ac:dyDescent="0.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3:27" s="6" customFormat="1" ht="14.25" customHeight="1" x14ac:dyDescent="0.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3:27" s="6" customFormat="1" ht="14.25" customHeight="1" x14ac:dyDescent="0.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3:27" s="6" customFormat="1" ht="14.25" customHeight="1" x14ac:dyDescent="0.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3:27" s="6" customFormat="1" ht="14.25" customHeight="1" x14ac:dyDescent="0.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3:27" s="6" customFormat="1" ht="14.25" customHeight="1" x14ac:dyDescent="0.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3:27" s="6" customFormat="1" ht="14.25" customHeight="1" x14ac:dyDescent="0.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3:27" s="6" customFormat="1" ht="14.25" customHeight="1" x14ac:dyDescent="0.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3:27" s="6" customFormat="1" ht="14.25" customHeight="1" x14ac:dyDescent="0.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3:27" s="6" customFormat="1" ht="14.25" customHeight="1" x14ac:dyDescent="0.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3:27" s="6" customFormat="1" ht="14.25" customHeight="1" x14ac:dyDescent="0.25"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3:27" s="6" customFormat="1" ht="14.25" customHeight="1" x14ac:dyDescent="0.25"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3:27" s="6" customFormat="1" ht="14.25" customHeight="1" x14ac:dyDescent="0.25"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3:27" s="6" customFormat="1" ht="14.25" customHeight="1" x14ac:dyDescent="0.25"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3:27" s="6" customFormat="1" ht="14.25" customHeight="1" x14ac:dyDescent="0.25"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3:27" s="6" customFormat="1" ht="14.25" customHeight="1" x14ac:dyDescent="0.25"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3:27" s="6" customFormat="1" ht="14.25" customHeight="1" x14ac:dyDescent="0.25"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3:27" s="6" customFormat="1" ht="14.25" customHeight="1" x14ac:dyDescent="0.25"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3:27" s="6" customFormat="1" ht="14.25" customHeight="1" x14ac:dyDescent="0.25"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3:27" s="6" customFormat="1" ht="14.25" customHeight="1" x14ac:dyDescent="0.25"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3:27" s="6" customFormat="1" ht="14.25" customHeight="1" x14ac:dyDescent="0.25"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3:27" s="6" customFormat="1" ht="14.25" customHeight="1" x14ac:dyDescent="0.25"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3:27" s="6" customFormat="1" ht="14.25" customHeight="1" x14ac:dyDescent="0.25"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3:27" s="6" customFormat="1" ht="14.25" customHeight="1" x14ac:dyDescent="0.25"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3:27" s="6" customFormat="1" ht="14.25" customHeight="1" x14ac:dyDescent="0.25"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3:27" s="6" customFormat="1" ht="14.25" customHeight="1" x14ac:dyDescent="0.25"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3:27" s="6" customFormat="1" ht="14.25" customHeight="1" x14ac:dyDescent="0.25"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3:27" s="6" customFormat="1" ht="14.25" customHeight="1" x14ac:dyDescent="0.25"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3:27" s="6" customFormat="1" ht="14.25" customHeight="1" x14ac:dyDescent="0.25"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3:27" s="6" customFormat="1" ht="14.25" customHeight="1" x14ac:dyDescent="0.25"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3:27" s="6" customFormat="1" ht="14.25" customHeigh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3:27" s="6" customFormat="1" ht="14.25" customHeight="1" x14ac:dyDescent="0.25"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3:27" s="6" customFormat="1" ht="14.25" customHeight="1" x14ac:dyDescent="0.25"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3:27" s="6" customFormat="1" ht="14.25" customHeight="1" x14ac:dyDescent="0.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3:27" s="6" customFormat="1" ht="14.25" customHeight="1" x14ac:dyDescent="0.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3:27" s="6" customFormat="1" ht="14.25" customHeight="1" x14ac:dyDescent="0.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3:27" s="6" customFormat="1" ht="14.25" customHeight="1" x14ac:dyDescent="0.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3:27" s="6" customFormat="1" ht="14.25" customHeight="1" x14ac:dyDescent="0.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3:27" s="6" customFormat="1" ht="14.25" customHeight="1" x14ac:dyDescent="0.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3:27" s="6" customFormat="1" ht="14.25" customHeight="1" x14ac:dyDescent="0.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3:27" s="6" customFormat="1" ht="14.25" customHeight="1" x14ac:dyDescent="0.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3:27" s="6" customFormat="1" ht="14.25" customHeight="1" x14ac:dyDescent="0.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3:27" s="6" customFormat="1" ht="14.25" customHeight="1" x14ac:dyDescent="0.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3:27" s="6" customFormat="1" ht="14.25" customHeight="1" x14ac:dyDescent="0.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3:27" s="6" customFormat="1" ht="14.25" customHeight="1" x14ac:dyDescent="0.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3:27" s="6" customFormat="1" ht="14.25" customHeight="1" x14ac:dyDescent="0.25"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3:27" s="6" customFormat="1" ht="14.25" customHeight="1" x14ac:dyDescent="0.25"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3:27" s="6" customFormat="1" ht="14.25" customHeight="1" x14ac:dyDescent="0.25"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3:27" s="6" customFormat="1" ht="14.25" customHeight="1" x14ac:dyDescent="0.25"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3:27" s="6" customFormat="1" ht="14.25" customHeight="1" x14ac:dyDescent="0.25"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3:27" s="6" customFormat="1" ht="14.25" customHeight="1" x14ac:dyDescent="0.25"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3:27" s="6" customFormat="1" ht="14.25" customHeight="1" x14ac:dyDescent="0.25"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3:27" s="6" customFormat="1" ht="14.25" customHeight="1" x14ac:dyDescent="0.25"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3:27" s="6" customFormat="1" ht="14.25" customHeight="1" x14ac:dyDescent="0.25"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3:27" s="6" customFormat="1" ht="14.25" customHeight="1" x14ac:dyDescent="0.25"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3:27" s="6" customFormat="1" ht="14.25" customHeight="1" x14ac:dyDescent="0.25"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3:27" s="6" customFormat="1" ht="14.25" customHeight="1" x14ac:dyDescent="0.25"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3:27" s="6" customFormat="1" ht="14.25" customHeight="1" x14ac:dyDescent="0.25"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3:27" s="6" customFormat="1" ht="14.25" customHeight="1" x14ac:dyDescent="0.25"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3:27" s="6" customFormat="1" ht="14.25" customHeight="1" x14ac:dyDescent="0.25"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3:27" s="6" customFormat="1" ht="14.25" customHeight="1" x14ac:dyDescent="0.25"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3:27" s="6" customFormat="1" ht="14.25" customHeight="1" x14ac:dyDescent="0.25"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3:27" s="6" customFormat="1" ht="14.25" customHeight="1" x14ac:dyDescent="0.25"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3:27" s="6" customFormat="1" ht="14.25" customHeight="1" x14ac:dyDescent="0.25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3:27" s="6" customFormat="1" ht="14.25" customHeight="1" x14ac:dyDescent="0.25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3:27" s="6" customFormat="1" ht="14.25" customHeight="1" x14ac:dyDescent="0.25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3:27" s="6" customFormat="1" ht="14.25" customHeight="1" x14ac:dyDescent="0.25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3:27" s="6" customFormat="1" ht="14.25" customHeight="1" x14ac:dyDescent="0.25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3:27" s="6" customFormat="1" ht="14.25" customHeight="1" x14ac:dyDescent="0.25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3:27" s="6" customFormat="1" ht="14.25" customHeight="1" x14ac:dyDescent="0.25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3:27" s="6" customFormat="1" ht="14.25" customHeight="1" x14ac:dyDescent="0.25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3:27" s="6" customFormat="1" ht="14.25" customHeight="1" x14ac:dyDescent="0.25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3:27" s="6" customFormat="1" ht="14.25" customHeight="1" x14ac:dyDescent="0.25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3:27" s="6" customFormat="1" ht="14.25" customHeight="1" x14ac:dyDescent="0.25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3:27" s="6" customFormat="1" ht="14.25" customHeight="1" x14ac:dyDescent="0.25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3:27" s="6" customFormat="1" ht="14.25" customHeight="1" x14ac:dyDescent="0.25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3:27" s="6" customFormat="1" ht="14.25" customHeight="1" x14ac:dyDescent="0.25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3:27" s="6" customFormat="1" ht="14.25" customHeight="1" x14ac:dyDescent="0.25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3:27" s="6" customFormat="1" ht="14.25" customHeight="1" x14ac:dyDescent="0.25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3:27" s="6" customFormat="1" ht="14.25" customHeight="1" x14ac:dyDescent="0.25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3:27" s="6" customFormat="1" ht="14.25" customHeight="1" x14ac:dyDescent="0.25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3:27" s="6" customFormat="1" ht="14.25" customHeight="1" x14ac:dyDescent="0.25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3:27" s="6" customFormat="1" ht="14.25" customHeight="1" x14ac:dyDescent="0.25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3:27" s="6" customFormat="1" ht="14.25" customHeight="1" x14ac:dyDescent="0.25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3:27" s="6" customFormat="1" ht="14.25" customHeight="1" x14ac:dyDescent="0.25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3:27" s="6" customFormat="1" ht="14.25" customHeight="1" x14ac:dyDescent="0.25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3:27" s="6" customFormat="1" ht="14.25" customHeight="1" x14ac:dyDescent="0.25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3:27" s="6" customFormat="1" ht="14.25" customHeight="1" x14ac:dyDescent="0.25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3:27" s="6" customFormat="1" ht="14.25" customHeight="1" x14ac:dyDescent="0.25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3:27" s="6" customFormat="1" ht="14.25" customHeight="1" x14ac:dyDescent="0.25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3:27" s="6" customFormat="1" ht="14.25" customHeight="1" x14ac:dyDescent="0.25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3:27" s="6" customFormat="1" ht="14.25" customHeight="1" x14ac:dyDescent="0.25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3:27" s="6" customFormat="1" ht="14.25" customHeight="1" x14ac:dyDescent="0.25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3:27" s="6" customFormat="1" ht="14.25" customHeight="1" x14ac:dyDescent="0.25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3:27" s="6" customFormat="1" ht="14.25" customHeight="1" x14ac:dyDescent="0.25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3:27" s="6" customFormat="1" ht="14.25" customHeight="1" x14ac:dyDescent="0.25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3:27" s="6" customFormat="1" ht="14.25" customHeight="1" x14ac:dyDescent="0.25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3:27" s="6" customFormat="1" ht="14.25" customHeight="1" x14ac:dyDescent="0.25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3:27" s="6" customFormat="1" ht="14.25" customHeight="1" x14ac:dyDescent="0.25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3:27" s="6" customFormat="1" ht="14.25" customHeight="1" x14ac:dyDescent="0.25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3:27" s="6" customFormat="1" ht="14.25" customHeight="1" x14ac:dyDescent="0.25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3:27" s="6" customFormat="1" ht="14.25" customHeight="1" x14ac:dyDescent="0.25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3:27" s="6" customFormat="1" ht="14.25" customHeight="1" x14ac:dyDescent="0.25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3:27" s="6" customFormat="1" ht="14.25" customHeight="1" x14ac:dyDescent="0.25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3:27" s="6" customFormat="1" ht="14.25" customHeight="1" x14ac:dyDescent="0.25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3:27" s="6" customFormat="1" ht="14.25" customHeight="1" x14ac:dyDescent="0.25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3:27" s="6" customFormat="1" ht="14.25" customHeight="1" x14ac:dyDescent="0.25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3:27" s="6" customFormat="1" ht="14.25" customHeight="1" x14ac:dyDescent="0.25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3:27" s="6" customFormat="1" ht="14.25" customHeight="1" x14ac:dyDescent="0.25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3:27" s="6" customFormat="1" ht="14.25" customHeight="1" x14ac:dyDescent="0.25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3:27" s="6" customFormat="1" ht="14.25" customHeight="1" x14ac:dyDescent="0.25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3:27" s="6" customFormat="1" ht="14.25" customHeight="1" x14ac:dyDescent="0.25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3:27" s="6" customFormat="1" ht="14.25" customHeight="1" x14ac:dyDescent="0.25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3:27" s="6" customFormat="1" ht="14.25" customHeight="1" x14ac:dyDescent="0.25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3:27" s="6" customFormat="1" ht="14.25" customHeight="1" x14ac:dyDescent="0.25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3:27" s="6" customFormat="1" ht="14.25" customHeight="1" x14ac:dyDescent="0.25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3:27" s="6" customFormat="1" ht="14.25" customHeight="1" x14ac:dyDescent="0.25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3:27" s="6" customFormat="1" ht="14.25" customHeight="1" x14ac:dyDescent="0.25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3:27" s="6" customFormat="1" ht="14.25" customHeight="1" x14ac:dyDescent="0.25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3:27" s="6" customFormat="1" ht="14.25" customHeight="1" x14ac:dyDescent="0.25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3:27" s="6" customFormat="1" ht="14.25" customHeight="1" x14ac:dyDescent="0.25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3:27" s="6" customFormat="1" ht="14.25" customHeight="1" x14ac:dyDescent="0.25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3:27" s="6" customFormat="1" ht="14.25" customHeight="1" x14ac:dyDescent="0.25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3:27" s="6" customFormat="1" ht="14.25" customHeight="1" x14ac:dyDescent="0.25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3:27" s="6" customFormat="1" ht="14.25" customHeight="1" x14ac:dyDescent="0.25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3:27" s="6" customFormat="1" ht="14.25" customHeight="1" x14ac:dyDescent="0.25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3:27" s="6" customFormat="1" ht="14.25" customHeight="1" x14ac:dyDescent="0.25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3:27" s="6" customFormat="1" ht="14.25" customHeight="1" x14ac:dyDescent="0.25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3:27" s="6" customFormat="1" ht="14.25" customHeight="1" x14ac:dyDescent="0.25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3:27" s="6" customFormat="1" ht="14.25" customHeight="1" x14ac:dyDescent="0.25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3:27" s="6" customFormat="1" ht="14.25" customHeight="1" x14ac:dyDescent="0.25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3:27" s="6" customFormat="1" ht="14.25" customHeight="1" x14ac:dyDescent="0.25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3:27" s="6" customFormat="1" ht="14.25" customHeight="1" x14ac:dyDescent="0.25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3:27" s="6" customFormat="1" ht="14.25" customHeight="1" x14ac:dyDescent="0.25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3:27" s="6" customFormat="1" ht="15.75" customHeight="1" x14ac:dyDescent="0.2"/>
    <row r="337" s="6" customFormat="1" ht="15.75" customHeight="1" x14ac:dyDescent="0.2"/>
    <row r="338" s="6" customFormat="1" ht="15.75" customHeight="1" x14ac:dyDescent="0.2"/>
    <row r="339" s="6" customFormat="1" ht="15.75" customHeight="1" x14ac:dyDescent="0.2"/>
    <row r="340" s="6" customFormat="1" ht="15.75" customHeight="1" x14ac:dyDescent="0.2"/>
    <row r="341" s="6" customFormat="1" ht="15.75" customHeight="1" x14ac:dyDescent="0.2"/>
    <row r="342" s="6" customFormat="1" ht="15.75" customHeight="1" x14ac:dyDescent="0.2"/>
    <row r="343" s="6" customFormat="1" ht="15.75" customHeight="1" x14ac:dyDescent="0.2"/>
    <row r="344" s="6" customFormat="1" ht="15.75" customHeight="1" x14ac:dyDescent="0.2"/>
    <row r="345" s="6" customFormat="1" ht="15.75" customHeight="1" x14ac:dyDescent="0.2"/>
    <row r="346" s="6" customFormat="1" ht="15.75" customHeight="1" x14ac:dyDescent="0.2"/>
    <row r="347" s="6" customFormat="1" ht="15.75" customHeight="1" x14ac:dyDescent="0.2"/>
    <row r="348" s="6" customFormat="1" ht="15.75" customHeight="1" x14ac:dyDescent="0.2"/>
    <row r="349" s="6" customFormat="1" ht="15.75" customHeight="1" x14ac:dyDescent="0.2"/>
    <row r="350" s="6" customFormat="1" ht="15.75" customHeight="1" x14ac:dyDescent="0.2"/>
    <row r="351" s="6" customFormat="1" ht="15.75" customHeight="1" x14ac:dyDescent="0.2"/>
    <row r="352" s="6" customFormat="1" ht="15.75" customHeight="1" x14ac:dyDescent="0.2"/>
    <row r="353" s="6" customFormat="1" ht="15.75" customHeight="1" x14ac:dyDescent="0.2"/>
    <row r="354" s="6" customFormat="1" ht="15.75" customHeight="1" x14ac:dyDescent="0.2"/>
    <row r="355" s="6" customFormat="1" ht="15.75" customHeight="1" x14ac:dyDescent="0.2"/>
    <row r="356" s="6" customFormat="1" ht="15.75" customHeight="1" x14ac:dyDescent="0.2"/>
    <row r="357" s="6" customFormat="1" ht="15.75" customHeight="1" x14ac:dyDescent="0.2"/>
    <row r="358" s="6" customFormat="1" ht="15.75" customHeight="1" x14ac:dyDescent="0.2"/>
    <row r="359" s="6" customFormat="1" ht="15.75" customHeight="1" x14ac:dyDescent="0.2"/>
    <row r="360" s="6" customFormat="1" ht="15.75" customHeight="1" x14ac:dyDescent="0.2"/>
    <row r="361" s="6" customFormat="1" ht="15.75" customHeight="1" x14ac:dyDescent="0.2"/>
    <row r="362" s="6" customFormat="1" ht="15.75" customHeight="1" x14ac:dyDescent="0.2"/>
    <row r="363" s="6" customFormat="1" ht="15.75" customHeight="1" x14ac:dyDescent="0.2"/>
    <row r="364" s="6" customFormat="1" ht="15.75" customHeight="1" x14ac:dyDescent="0.2"/>
    <row r="365" s="6" customFormat="1" ht="15.75" customHeight="1" x14ac:dyDescent="0.2"/>
    <row r="366" s="6" customFormat="1" ht="15.75" customHeight="1" x14ac:dyDescent="0.2"/>
    <row r="367" s="6" customFormat="1" ht="15.75" customHeight="1" x14ac:dyDescent="0.2"/>
    <row r="368" s="6" customFormat="1" ht="15.75" customHeight="1" x14ac:dyDescent="0.2"/>
    <row r="369" s="6" customFormat="1" ht="15.75" customHeight="1" x14ac:dyDescent="0.2"/>
    <row r="370" s="6" customFormat="1" ht="15.75" customHeight="1" x14ac:dyDescent="0.2"/>
    <row r="371" s="6" customFormat="1" ht="15.75" customHeight="1" x14ac:dyDescent="0.2"/>
    <row r="372" s="6" customFormat="1" ht="15.75" customHeight="1" x14ac:dyDescent="0.2"/>
    <row r="373" s="6" customFormat="1" ht="15.75" customHeight="1" x14ac:dyDescent="0.2"/>
    <row r="374" s="6" customFormat="1" ht="15.75" customHeight="1" x14ac:dyDescent="0.2"/>
    <row r="375" s="6" customFormat="1" ht="15.75" customHeight="1" x14ac:dyDescent="0.2"/>
    <row r="376" s="6" customFormat="1" ht="15.75" customHeight="1" x14ac:dyDescent="0.2"/>
    <row r="377" s="6" customFormat="1" ht="15.75" customHeight="1" x14ac:dyDescent="0.2"/>
    <row r="378" s="6" customFormat="1" ht="15.75" customHeight="1" x14ac:dyDescent="0.2"/>
    <row r="379" s="6" customFormat="1" ht="15.75" customHeight="1" x14ac:dyDescent="0.2"/>
    <row r="380" s="6" customFormat="1" ht="15.75" customHeight="1" x14ac:dyDescent="0.2"/>
    <row r="381" s="6" customFormat="1" ht="15.75" customHeight="1" x14ac:dyDescent="0.2"/>
    <row r="382" s="6" customFormat="1" ht="15.75" customHeight="1" x14ac:dyDescent="0.2"/>
    <row r="383" s="6" customFormat="1" ht="15.75" customHeight="1" x14ac:dyDescent="0.2"/>
    <row r="384" s="6" customFormat="1" ht="15.75" customHeight="1" x14ac:dyDescent="0.2"/>
    <row r="385" s="6" customFormat="1" ht="15.75" customHeight="1" x14ac:dyDescent="0.2"/>
    <row r="386" s="6" customFormat="1" ht="15.75" customHeight="1" x14ac:dyDescent="0.2"/>
    <row r="387" s="6" customFormat="1" ht="15.75" customHeight="1" x14ac:dyDescent="0.2"/>
    <row r="388" s="6" customFormat="1" ht="15.75" customHeight="1" x14ac:dyDescent="0.2"/>
    <row r="389" s="6" customFormat="1" ht="15.75" customHeight="1" x14ac:dyDescent="0.2"/>
    <row r="390" s="6" customFormat="1" ht="15.75" customHeight="1" x14ac:dyDescent="0.2"/>
    <row r="391" s="6" customFormat="1" ht="15.75" customHeight="1" x14ac:dyDescent="0.2"/>
    <row r="392" s="6" customFormat="1" ht="15.75" customHeight="1" x14ac:dyDescent="0.2"/>
    <row r="393" s="6" customFormat="1" ht="15.75" customHeight="1" x14ac:dyDescent="0.2"/>
    <row r="394" s="6" customFormat="1" ht="15.75" customHeight="1" x14ac:dyDescent="0.2"/>
    <row r="395" s="6" customFormat="1" ht="15.75" customHeight="1" x14ac:dyDescent="0.2"/>
    <row r="396" s="6" customFormat="1" ht="15.75" customHeight="1" x14ac:dyDescent="0.2"/>
    <row r="397" s="6" customFormat="1" ht="15.75" customHeight="1" x14ac:dyDescent="0.2"/>
    <row r="398" s="6" customFormat="1" ht="15.75" customHeight="1" x14ac:dyDescent="0.2"/>
    <row r="399" s="6" customFormat="1" ht="15.75" customHeight="1" x14ac:dyDescent="0.2"/>
    <row r="400" s="6" customFormat="1" ht="15.75" customHeight="1" x14ac:dyDescent="0.2"/>
    <row r="401" s="6" customFormat="1" ht="15.75" customHeight="1" x14ac:dyDescent="0.2"/>
    <row r="402" s="6" customFormat="1" ht="15.75" customHeight="1" x14ac:dyDescent="0.2"/>
    <row r="403" s="6" customFormat="1" ht="15.75" customHeight="1" x14ac:dyDescent="0.2"/>
    <row r="404" s="6" customFormat="1" ht="15.75" customHeight="1" x14ac:dyDescent="0.2"/>
    <row r="405" s="6" customFormat="1" ht="15.75" customHeight="1" x14ac:dyDescent="0.2"/>
    <row r="406" s="6" customFormat="1" ht="15.75" customHeight="1" x14ac:dyDescent="0.2"/>
    <row r="407" s="6" customFormat="1" ht="15.75" customHeight="1" x14ac:dyDescent="0.2"/>
    <row r="408" s="6" customFormat="1" ht="15.75" customHeight="1" x14ac:dyDescent="0.2"/>
    <row r="409" s="6" customFormat="1" ht="15.75" customHeight="1" x14ac:dyDescent="0.2"/>
    <row r="410" s="6" customFormat="1" ht="15.75" customHeight="1" x14ac:dyDescent="0.2"/>
    <row r="411" s="6" customFormat="1" ht="15.75" customHeight="1" x14ac:dyDescent="0.2"/>
    <row r="412" s="6" customFormat="1" ht="15.75" customHeight="1" x14ac:dyDescent="0.2"/>
    <row r="413" s="6" customFormat="1" ht="15.75" customHeight="1" x14ac:dyDescent="0.2"/>
    <row r="414" s="6" customFormat="1" ht="15.75" customHeight="1" x14ac:dyDescent="0.2"/>
    <row r="415" s="6" customFormat="1" ht="15.75" customHeight="1" x14ac:dyDescent="0.2"/>
    <row r="416" s="6" customFormat="1" ht="15.75" customHeight="1" x14ac:dyDescent="0.2"/>
    <row r="417" s="6" customFormat="1" ht="15.75" customHeight="1" x14ac:dyDescent="0.2"/>
    <row r="418" s="6" customFormat="1" ht="15.75" customHeight="1" x14ac:dyDescent="0.2"/>
    <row r="419" s="6" customFormat="1" ht="15.75" customHeight="1" x14ac:dyDescent="0.2"/>
    <row r="420" s="6" customFormat="1" ht="15.75" customHeight="1" x14ac:dyDescent="0.2"/>
    <row r="421" s="6" customFormat="1" ht="15.75" customHeight="1" x14ac:dyDescent="0.2"/>
    <row r="422" s="6" customFormat="1" ht="15.75" customHeight="1" x14ac:dyDescent="0.2"/>
    <row r="423" s="6" customFormat="1" ht="15.75" customHeight="1" x14ac:dyDescent="0.2"/>
    <row r="424" s="6" customFormat="1" ht="15.75" customHeight="1" x14ac:dyDescent="0.2"/>
    <row r="425" s="6" customFormat="1" ht="15.75" customHeight="1" x14ac:dyDescent="0.2"/>
    <row r="426" s="6" customFormat="1" ht="15.75" customHeight="1" x14ac:dyDescent="0.2"/>
    <row r="427" s="6" customFormat="1" ht="15.75" customHeight="1" x14ac:dyDescent="0.2"/>
    <row r="428" s="6" customFormat="1" ht="15.75" customHeight="1" x14ac:dyDescent="0.2"/>
    <row r="429" s="6" customFormat="1" ht="15.75" customHeight="1" x14ac:dyDescent="0.2"/>
    <row r="430" s="6" customFormat="1" ht="15.75" customHeight="1" x14ac:dyDescent="0.2"/>
    <row r="431" s="6" customFormat="1" ht="15.75" customHeight="1" x14ac:dyDescent="0.2"/>
    <row r="432" s="6" customFormat="1" ht="15.75" customHeight="1" x14ac:dyDescent="0.2"/>
    <row r="433" s="6" customFormat="1" ht="15.75" customHeight="1" x14ac:dyDescent="0.2"/>
    <row r="434" s="6" customFormat="1" ht="15.75" customHeight="1" x14ac:dyDescent="0.2"/>
    <row r="435" s="6" customFormat="1" ht="15.75" customHeight="1" x14ac:dyDescent="0.2"/>
    <row r="436" s="6" customFormat="1" ht="15.75" customHeight="1" x14ac:dyDescent="0.2"/>
    <row r="437" s="6" customFormat="1" ht="15.75" customHeight="1" x14ac:dyDescent="0.2"/>
    <row r="438" s="6" customFormat="1" ht="15.75" customHeight="1" x14ac:dyDescent="0.2"/>
    <row r="439" s="6" customFormat="1" ht="15.75" customHeight="1" x14ac:dyDescent="0.2"/>
    <row r="440" s="6" customFormat="1" ht="15.75" customHeight="1" x14ac:dyDescent="0.2"/>
    <row r="441" s="6" customFormat="1" ht="15.75" customHeight="1" x14ac:dyDescent="0.2"/>
    <row r="442" s="6" customFormat="1" ht="15.75" customHeight="1" x14ac:dyDescent="0.2"/>
    <row r="443" s="6" customFormat="1" ht="15.75" customHeight="1" x14ac:dyDescent="0.2"/>
    <row r="444" s="6" customFormat="1" ht="15.75" customHeight="1" x14ac:dyDescent="0.2"/>
    <row r="445" s="6" customFormat="1" ht="15.75" customHeight="1" x14ac:dyDescent="0.2"/>
    <row r="446" s="6" customFormat="1" ht="15.75" customHeight="1" x14ac:dyDescent="0.2"/>
    <row r="447" s="6" customFormat="1" ht="15.75" customHeight="1" x14ac:dyDescent="0.2"/>
    <row r="448" s="6" customFormat="1" ht="15.75" customHeight="1" x14ac:dyDescent="0.2"/>
    <row r="449" s="6" customFormat="1" ht="15.75" customHeight="1" x14ac:dyDescent="0.2"/>
    <row r="450" s="6" customFormat="1" ht="15.75" customHeight="1" x14ac:dyDescent="0.2"/>
    <row r="451" s="6" customFormat="1" ht="15.75" customHeight="1" x14ac:dyDescent="0.2"/>
    <row r="452" s="6" customFormat="1" ht="15.75" customHeight="1" x14ac:dyDescent="0.2"/>
    <row r="453" s="6" customFormat="1" ht="15.75" customHeight="1" x14ac:dyDescent="0.2"/>
    <row r="454" s="6" customFormat="1" ht="15.75" customHeight="1" x14ac:dyDescent="0.2"/>
    <row r="455" s="6" customFormat="1" ht="15.75" customHeight="1" x14ac:dyDescent="0.2"/>
    <row r="456" s="6" customFormat="1" ht="15.75" customHeight="1" x14ac:dyDescent="0.2"/>
    <row r="457" s="6" customFormat="1" ht="15.75" customHeight="1" x14ac:dyDescent="0.2"/>
    <row r="458" s="6" customFormat="1" ht="15.75" customHeight="1" x14ac:dyDescent="0.2"/>
    <row r="459" s="6" customFormat="1" ht="15.75" customHeight="1" x14ac:dyDescent="0.2"/>
    <row r="460" s="6" customFormat="1" ht="15.75" customHeight="1" x14ac:dyDescent="0.2"/>
    <row r="461" s="6" customFormat="1" ht="15.75" customHeight="1" x14ac:dyDescent="0.2"/>
    <row r="462" s="6" customFormat="1" ht="15.75" customHeight="1" x14ac:dyDescent="0.2"/>
    <row r="463" s="6" customFormat="1" ht="15.75" customHeight="1" x14ac:dyDescent="0.2"/>
    <row r="464" s="6" customFormat="1" ht="15.75" customHeight="1" x14ac:dyDescent="0.2"/>
    <row r="465" s="6" customFormat="1" ht="15.75" customHeight="1" x14ac:dyDescent="0.2"/>
    <row r="466" s="6" customFormat="1" ht="15.75" customHeight="1" x14ac:dyDescent="0.2"/>
    <row r="467" s="6" customFormat="1" ht="15.75" customHeight="1" x14ac:dyDescent="0.2"/>
    <row r="468" s="6" customFormat="1" ht="15.75" customHeight="1" x14ac:dyDescent="0.2"/>
    <row r="469" s="6" customFormat="1" ht="15.75" customHeight="1" x14ac:dyDescent="0.2"/>
    <row r="470" s="6" customFormat="1" ht="15.75" customHeight="1" x14ac:dyDescent="0.2"/>
    <row r="471" s="6" customFormat="1" ht="15.75" customHeight="1" x14ac:dyDescent="0.2"/>
    <row r="472" s="6" customFormat="1" ht="15.75" customHeight="1" x14ac:dyDescent="0.2"/>
    <row r="473" s="6" customFormat="1" ht="15.75" customHeight="1" x14ac:dyDescent="0.2"/>
    <row r="474" s="6" customFormat="1" ht="15.75" customHeight="1" x14ac:dyDescent="0.2"/>
    <row r="475" s="6" customFormat="1" ht="15.75" customHeight="1" x14ac:dyDescent="0.2"/>
    <row r="476" s="6" customFormat="1" ht="15.75" customHeight="1" x14ac:dyDescent="0.2"/>
    <row r="477" s="6" customFormat="1" ht="15.75" customHeight="1" x14ac:dyDescent="0.2"/>
    <row r="478" s="6" customFormat="1" ht="15.75" customHeight="1" x14ac:dyDescent="0.2"/>
    <row r="479" s="6" customFormat="1" ht="15.75" customHeight="1" x14ac:dyDescent="0.2"/>
    <row r="480" s="6" customFormat="1" ht="15.75" customHeight="1" x14ac:dyDescent="0.2"/>
    <row r="481" s="6" customFormat="1" ht="15.75" customHeight="1" x14ac:dyDescent="0.2"/>
    <row r="482" s="6" customFormat="1" ht="15.75" customHeight="1" x14ac:dyDescent="0.2"/>
    <row r="483" s="6" customFormat="1" ht="15.75" customHeight="1" x14ac:dyDescent="0.2"/>
    <row r="484" s="6" customFormat="1" ht="15.75" customHeight="1" x14ac:dyDescent="0.2"/>
    <row r="485" s="6" customFormat="1" ht="15.75" customHeight="1" x14ac:dyDescent="0.2"/>
    <row r="486" s="6" customFormat="1" ht="15.75" customHeight="1" x14ac:dyDescent="0.2"/>
    <row r="487" s="6" customFormat="1" ht="15.75" customHeight="1" x14ac:dyDescent="0.2"/>
    <row r="488" s="6" customFormat="1" ht="15.75" customHeight="1" x14ac:dyDescent="0.2"/>
    <row r="489" s="6" customFormat="1" ht="15.75" customHeight="1" x14ac:dyDescent="0.2"/>
    <row r="490" s="6" customFormat="1" ht="15.75" customHeight="1" x14ac:dyDescent="0.2"/>
    <row r="491" s="6" customFormat="1" ht="15.75" customHeight="1" x14ac:dyDescent="0.2"/>
    <row r="492" s="6" customFormat="1" ht="15.75" customHeight="1" x14ac:dyDescent="0.2"/>
    <row r="493" s="6" customFormat="1" ht="15.75" customHeight="1" x14ac:dyDescent="0.2"/>
    <row r="494" s="6" customFormat="1" ht="15.75" customHeight="1" x14ac:dyDescent="0.2"/>
    <row r="495" s="6" customFormat="1" ht="15.75" customHeight="1" x14ac:dyDescent="0.2"/>
    <row r="496" s="6" customFormat="1" ht="15.75" customHeight="1" x14ac:dyDescent="0.2"/>
    <row r="497" s="6" customFormat="1" ht="15.75" customHeight="1" x14ac:dyDescent="0.2"/>
    <row r="498" s="6" customFormat="1" ht="15.75" customHeight="1" x14ac:dyDescent="0.2"/>
    <row r="499" s="6" customFormat="1" ht="15.75" customHeight="1" x14ac:dyDescent="0.2"/>
    <row r="500" s="6" customFormat="1" ht="15.75" customHeight="1" x14ac:dyDescent="0.2"/>
    <row r="501" s="6" customFormat="1" ht="15.75" customHeight="1" x14ac:dyDescent="0.2"/>
    <row r="502" s="6" customFormat="1" ht="15.75" customHeight="1" x14ac:dyDescent="0.2"/>
    <row r="503" s="6" customFormat="1" ht="15.75" customHeight="1" x14ac:dyDescent="0.2"/>
    <row r="504" s="6" customFormat="1" ht="15.75" customHeight="1" x14ac:dyDescent="0.2"/>
    <row r="505" s="6" customFormat="1" ht="15.75" customHeight="1" x14ac:dyDescent="0.2"/>
    <row r="506" s="6" customFormat="1" ht="15.75" customHeight="1" x14ac:dyDescent="0.2"/>
    <row r="507" s="6" customFormat="1" ht="15.75" customHeight="1" x14ac:dyDescent="0.2"/>
    <row r="508" s="6" customFormat="1" ht="15.75" customHeight="1" x14ac:dyDescent="0.2"/>
    <row r="509" s="6" customFormat="1" ht="15.75" customHeight="1" x14ac:dyDescent="0.2"/>
    <row r="510" s="6" customFormat="1" ht="15.75" customHeight="1" x14ac:dyDescent="0.2"/>
    <row r="511" s="6" customFormat="1" ht="15.75" customHeight="1" x14ac:dyDescent="0.2"/>
    <row r="512" s="6" customFormat="1" ht="15.75" customHeight="1" x14ac:dyDescent="0.2"/>
    <row r="513" s="6" customFormat="1" ht="15.75" customHeight="1" x14ac:dyDescent="0.2"/>
    <row r="514" s="6" customFormat="1" ht="15.75" customHeight="1" x14ac:dyDescent="0.2"/>
    <row r="515" s="6" customFormat="1" ht="15.75" customHeight="1" x14ac:dyDescent="0.2"/>
    <row r="516" s="6" customFormat="1" ht="15.75" customHeight="1" x14ac:dyDescent="0.2"/>
    <row r="517" s="6" customFormat="1" ht="15.75" customHeight="1" x14ac:dyDescent="0.2"/>
    <row r="518" s="6" customFormat="1" ht="15.75" customHeight="1" x14ac:dyDescent="0.2"/>
    <row r="519" s="6" customFormat="1" ht="15.75" customHeight="1" x14ac:dyDescent="0.2"/>
    <row r="520" s="6" customFormat="1" ht="15.75" customHeight="1" x14ac:dyDescent="0.2"/>
    <row r="521" s="6" customFormat="1" ht="15.75" customHeight="1" x14ac:dyDescent="0.2"/>
    <row r="522" s="6" customFormat="1" ht="15.75" customHeight="1" x14ac:dyDescent="0.2"/>
    <row r="523" s="6" customFormat="1" ht="15.75" customHeight="1" x14ac:dyDescent="0.2"/>
    <row r="524" s="6" customFormat="1" ht="15.75" customHeight="1" x14ac:dyDescent="0.2"/>
    <row r="525" s="6" customFormat="1" ht="15.75" customHeight="1" x14ac:dyDescent="0.2"/>
    <row r="526" s="6" customFormat="1" ht="15.75" customHeight="1" x14ac:dyDescent="0.2"/>
    <row r="527" s="6" customFormat="1" ht="15.75" customHeight="1" x14ac:dyDescent="0.2"/>
    <row r="528" s="6" customFormat="1" ht="15.75" customHeight="1" x14ac:dyDescent="0.2"/>
    <row r="529" s="6" customFormat="1" ht="15.75" customHeight="1" x14ac:dyDescent="0.2"/>
    <row r="530" s="6" customFormat="1" ht="15.75" customHeight="1" x14ac:dyDescent="0.2"/>
    <row r="531" s="6" customFormat="1" ht="15.75" customHeight="1" x14ac:dyDescent="0.2"/>
    <row r="532" s="6" customFormat="1" ht="15.75" customHeight="1" x14ac:dyDescent="0.2"/>
    <row r="533" s="6" customFormat="1" ht="15.75" customHeight="1" x14ac:dyDescent="0.2"/>
    <row r="534" s="6" customFormat="1" ht="15.75" customHeight="1" x14ac:dyDescent="0.2"/>
    <row r="535" s="6" customFormat="1" ht="15.75" customHeight="1" x14ac:dyDescent="0.2"/>
    <row r="536" s="6" customFormat="1" ht="15.75" customHeight="1" x14ac:dyDescent="0.2"/>
    <row r="537" s="6" customFormat="1" ht="15.75" customHeight="1" x14ac:dyDescent="0.2"/>
    <row r="538" s="6" customFormat="1" ht="15.75" customHeight="1" x14ac:dyDescent="0.2"/>
    <row r="539" s="6" customFormat="1" ht="15.75" customHeight="1" x14ac:dyDescent="0.2"/>
    <row r="540" s="6" customFormat="1" ht="15.75" customHeight="1" x14ac:dyDescent="0.2"/>
    <row r="541" s="6" customFormat="1" ht="15.75" customHeight="1" x14ac:dyDescent="0.2"/>
    <row r="542" s="6" customFormat="1" ht="15.75" customHeight="1" x14ac:dyDescent="0.2"/>
    <row r="543" s="6" customFormat="1" ht="15.75" customHeight="1" x14ac:dyDescent="0.2"/>
    <row r="544" s="6" customFormat="1" ht="15.75" customHeight="1" x14ac:dyDescent="0.2"/>
    <row r="545" s="6" customFormat="1" ht="15.75" customHeight="1" x14ac:dyDescent="0.2"/>
    <row r="546" s="6" customFormat="1" ht="15.75" customHeight="1" x14ac:dyDescent="0.2"/>
    <row r="547" s="6" customFormat="1" ht="15.75" customHeight="1" x14ac:dyDescent="0.2"/>
    <row r="548" s="6" customFormat="1" ht="15.75" customHeight="1" x14ac:dyDescent="0.2"/>
    <row r="549" s="6" customFormat="1" ht="15.75" customHeight="1" x14ac:dyDescent="0.2"/>
    <row r="550" s="6" customFormat="1" ht="15.75" customHeight="1" x14ac:dyDescent="0.2"/>
    <row r="551" s="6" customFormat="1" ht="15.75" customHeight="1" x14ac:dyDescent="0.2"/>
    <row r="552" s="6" customFormat="1" ht="15.75" customHeight="1" x14ac:dyDescent="0.2"/>
    <row r="553" s="6" customFormat="1" ht="15.75" customHeight="1" x14ac:dyDescent="0.2"/>
    <row r="554" s="6" customFormat="1" ht="15.75" customHeight="1" x14ac:dyDescent="0.2"/>
    <row r="555" s="6" customFormat="1" ht="15.75" customHeight="1" x14ac:dyDescent="0.2"/>
    <row r="556" s="6" customFormat="1" ht="15.75" customHeight="1" x14ac:dyDescent="0.2"/>
    <row r="557" s="6" customFormat="1" ht="15.75" customHeight="1" x14ac:dyDescent="0.2"/>
    <row r="558" s="6" customFormat="1" ht="15.75" customHeight="1" x14ac:dyDescent="0.2"/>
    <row r="559" s="6" customFormat="1" ht="15.75" customHeight="1" x14ac:dyDescent="0.2"/>
    <row r="560" s="6" customFormat="1" ht="15.75" customHeight="1" x14ac:dyDescent="0.2"/>
    <row r="561" s="6" customFormat="1" ht="15.75" customHeight="1" x14ac:dyDescent="0.2"/>
    <row r="562" s="6" customFormat="1" ht="15.75" customHeight="1" x14ac:dyDescent="0.2"/>
    <row r="563" s="6" customFormat="1" ht="15.75" customHeight="1" x14ac:dyDescent="0.2"/>
    <row r="564" s="6" customFormat="1" ht="15.75" customHeight="1" x14ac:dyDescent="0.2"/>
    <row r="565" s="6" customFormat="1" ht="15.75" customHeight="1" x14ac:dyDescent="0.2"/>
    <row r="566" s="6" customFormat="1" ht="15.75" customHeight="1" x14ac:dyDescent="0.2"/>
    <row r="567" s="6" customFormat="1" ht="15.75" customHeight="1" x14ac:dyDescent="0.2"/>
    <row r="568" s="6" customFormat="1" ht="15.75" customHeight="1" x14ac:dyDescent="0.2"/>
    <row r="569" s="6" customFormat="1" ht="15.75" customHeight="1" x14ac:dyDescent="0.2"/>
    <row r="570" s="6" customFormat="1" ht="15.75" customHeight="1" x14ac:dyDescent="0.2"/>
    <row r="571" s="6" customFormat="1" ht="15.75" customHeight="1" x14ac:dyDescent="0.2"/>
    <row r="572" s="6" customFormat="1" ht="15.75" customHeight="1" x14ac:dyDescent="0.2"/>
    <row r="573" s="6" customFormat="1" ht="15.75" customHeight="1" x14ac:dyDescent="0.2"/>
    <row r="574" s="6" customFormat="1" ht="15.75" customHeight="1" x14ac:dyDescent="0.2"/>
    <row r="575" s="6" customFormat="1" ht="15.75" customHeight="1" x14ac:dyDescent="0.2"/>
    <row r="576" s="6" customFormat="1" ht="15.75" customHeight="1" x14ac:dyDescent="0.2"/>
    <row r="577" s="6" customFormat="1" ht="15.75" customHeight="1" x14ac:dyDescent="0.2"/>
    <row r="578" s="6" customFormat="1" ht="15.75" customHeight="1" x14ac:dyDescent="0.2"/>
    <row r="579" s="6" customFormat="1" ht="15.75" customHeight="1" x14ac:dyDescent="0.2"/>
    <row r="580" s="6" customFormat="1" ht="15.75" customHeight="1" x14ac:dyDescent="0.2"/>
    <row r="581" s="6" customFormat="1" ht="15.75" customHeight="1" x14ac:dyDescent="0.2"/>
    <row r="582" s="6" customFormat="1" ht="15.75" customHeight="1" x14ac:dyDescent="0.2"/>
    <row r="583" s="6" customFormat="1" ht="15.75" customHeight="1" x14ac:dyDescent="0.2"/>
    <row r="584" s="6" customFormat="1" ht="15.75" customHeight="1" x14ac:dyDescent="0.2"/>
    <row r="585" s="6" customFormat="1" ht="15.75" customHeight="1" x14ac:dyDescent="0.2"/>
    <row r="586" s="6" customFormat="1" ht="15.75" customHeight="1" x14ac:dyDescent="0.2"/>
    <row r="587" s="6" customFormat="1" ht="15.75" customHeight="1" x14ac:dyDescent="0.2"/>
    <row r="588" s="6" customFormat="1" ht="15.75" customHeight="1" x14ac:dyDescent="0.2"/>
    <row r="589" s="6" customFormat="1" ht="15.75" customHeight="1" x14ac:dyDescent="0.2"/>
    <row r="590" s="6" customFormat="1" ht="15.75" customHeight="1" x14ac:dyDescent="0.2"/>
    <row r="591" s="6" customFormat="1" ht="15.75" customHeight="1" x14ac:dyDescent="0.2"/>
    <row r="592" s="6" customFormat="1" ht="15.75" customHeight="1" x14ac:dyDescent="0.2"/>
    <row r="593" s="6" customFormat="1" ht="15.75" customHeight="1" x14ac:dyDescent="0.2"/>
    <row r="594" s="6" customFormat="1" ht="15.75" customHeight="1" x14ac:dyDescent="0.2"/>
    <row r="595" s="6" customFormat="1" ht="15.75" customHeight="1" x14ac:dyDescent="0.2"/>
    <row r="596" s="6" customFormat="1" ht="15.75" customHeight="1" x14ac:dyDescent="0.2"/>
    <row r="597" s="6" customFormat="1" ht="15.75" customHeight="1" x14ac:dyDescent="0.2"/>
    <row r="598" s="6" customFormat="1" ht="15.75" customHeight="1" x14ac:dyDescent="0.2"/>
    <row r="599" s="6" customFormat="1" ht="15.75" customHeight="1" x14ac:dyDescent="0.2"/>
    <row r="600" s="6" customFormat="1" ht="15.75" customHeight="1" x14ac:dyDescent="0.2"/>
    <row r="601" s="6" customFormat="1" ht="15.75" customHeight="1" x14ac:dyDescent="0.2"/>
    <row r="602" s="6" customFormat="1" ht="15.75" customHeight="1" x14ac:dyDescent="0.2"/>
    <row r="603" s="6" customFormat="1" ht="15.75" customHeight="1" x14ac:dyDescent="0.2"/>
    <row r="604" s="6" customFormat="1" ht="15.75" customHeight="1" x14ac:dyDescent="0.2"/>
    <row r="605" s="6" customFormat="1" ht="15.75" customHeight="1" x14ac:dyDescent="0.2"/>
    <row r="606" s="6" customFormat="1" ht="15.75" customHeight="1" x14ac:dyDescent="0.2"/>
    <row r="607" s="6" customFormat="1" ht="15.75" customHeight="1" x14ac:dyDescent="0.2"/>
    <row r="608" s="6" customFormat="1" ht="15.75" customHeight="1" x14ac:dyDescent="0.2"/>
    <row r="609" s="6" customFormat="1" ht="15.75" customHeight="1" x14ac:dyDescent="0.2"/>
    <row r="610" s="6" customFormat="1" ht="15.75" customHeight="1" x14ac:dyDescent="0.2"/>
    <row r="611" s="6" customFormat="1" ht="15.75" customHeight="1" x14ac:dyDescent="0.2"/>
    <row r="612" s="6" customFormat="1" ht="15.75" customHeight="1" x14ac:dyDescent="0.2"/>
    <row r="613" s="6" customFormat="1" ht="15.75" customHeight="1" x14ac:dyDescent="0.2"/>
    <row r="614" s="6" customFormat="1" ht="15.75" customHeight="1" x14ac:dyDescent="0.2"/>
    <row r="615" s="6" customFormat="1" ht="15.75" customHeight="1" x14ac:dyDescent="0.2"/>
    <row r="616" s="6" customFormat="1" ht="15.75" customHeight="1" x14ac:dyDescent="0.2"/>
    <row r="617" s="6" customFormat="1" ht="15.75" customHeight="1" x14ac:dyDescent="0.2"/>
    <row r="618" s="6" customFormat="1" ht="15.75" customHeight="1" x14ac:dyDescent="0.2"/>
    <row r="619" s="6" customFormat="1" ht="15.75" customHeight="1" x14ac:dyDescent="0.2"/>
    <row r="620" s="6" customFormat="1" ht="15.75" customHeight="1" x14ac:dyDescent="0.2"/>
    <row r="621" s="6" customFormat="1" ht="15.75" customHeight="1" x14ac:dyDescent="0.2"/>
    <row r="622" s="6" customFormat="1" ht="15.75" customHeight="1" x14ac:dyDescent="0.2"/>
    <row r="623" s="6" customFormat="1" ht="15.75" customHeight="1" x14ac:dyDescent="0.2"/>
    <row r="624" s="6" customFormat="1" ht="15.75" customHeight="1" x14ac:dyDescent="0.2"/>
    <row r="625" s="6" customFormat="1" ht="15.75" customHeight="1" x14ac:dyDescent="0.2"/>
    <row r="626" s="6" customFormat="1" ht="15.75" customHeight="1" x14ac:dyDescent="0.2"/>
    <row r="627" s="6" customFormat="1" ht="15.75" customHeight="1" x14ac:dyDescent="0.2"/>
    <row r="628" s="6" customFormat="1" ht="15.75" customHeight="1" x14ac:dyDescent="0.2"/>
    <row r="629" s="6" customFormat="1" ht="15.75" customHeight="1" x14ac:dyDescent="0.2"/>
    <row r="630" s="6" customFormat="1" ht="15.75" customHeight="1" x14ac:dyDescent="0.2"/>
    <row r="631" s="6" customFormat="1" ht="15.75" customHeight="1" x14ac:dyDescent="0.2"/>
    <row r="632" s="6" customFormat="1" ht="15.75" customHeight="1" x14ac:dyDescent="0.2"/>
    <row r="633" s="6" customFormat="1" ht="15.75" customHeight="1" x14ac:dyDescent="0.2"/>
    <row r="634" s="6" customFormat="1" ht="15.75" customHeight="1" x14ac:dyDescent="0.2"/>
    <row r="635" s="6" customFormat="1" ht="15.75" customHeight="1" x14ac:dyDescent="0.2"/>
    <row r="636" s="6" customFormat="1" ht="15.75" customHeight="1" x14ac:dyDescent="0.2"/>
    <row r="637" s="6" customFormat="1" ht="15.75" customHeight="1" x14ac:dyDescent="0.2"/>
    <row r="638" s="6" customFormat="1" ht="15.75" customHeight="1" x14ac:dyDescent="0.2"/>
    <row r="639" s="6" customFormat="1" ht="15.75" customHeight="1" x14ac:dyDescent="0.2"/>
    <row r="640" s="6" customFormat="1" ht="15.75" customHeight="1" x14ac:dyDescent="0.2"/>
    <row r="641" s="6" customFormat="1" ht="15.75" customHeight="1" x14ac:dyDescent="0.2"/>
    <row r="642" s="6" customFormat="1" ht="15.75" customHeight="1" x14ac:dyDescent="0.2"/>
    <row r="643" s="6" customFormat="1" ht="15.75" customHeight="1" x14ac:dyDescent="0.2"/>
    <row r="644" s="6" customFormat="1" ht="15.75" customHeight="1" x14ac:dyDescent="0.2"/>
    <row r="645" s="6" customFormat="1" ht="15.75" customHeight="1" x14ac:dyDescent="0.2"/>
    <row r="646" s="6" customFormat="1" ht="15.75" customHeight="1" x14ac:dyDescent="0.2"/>
    <row r="647" s="6" customFormat="1" ht="15.75" customHeight="1" x14ac:dyDescent="0.2"/>
    <row r="648" s="6" customFormat="1" ht="15.75" customHeight="1" x14ac:dyDescent="0.2"/>
    <row r="649" s="6" customFormat="1" ht="15.75" customHeight="1" x14ac:dyDescent="0.2"/>
    <row r="650" s="6" customFormat="1" ht="15.75" customHeight="1" x14ac:dyDescent="0.2"/>
    <row r="651" s="6" customFormat="1" ht="15.75" customHeight="1" x14ac:dyDescent="0.2"/>
    <row r="652" s="6" customFormat="1" ht="15.75" customHeight="1" x14ac:dyDescent="0.2"/>
    <row r="653" s="6" customFormat="1" ht="15.75" customHeight="1" x14ac:dyDescent="0.2"/>
    <row r="654" s="6" customFormat="1" ht="15.75" customHeight="1" x14ac:dyDescent="0.2"/>
    <row r="655" s="6" customFormat="1" ht="15.75" customHeight="1" x14ac:dyDescent="0.2"/>
    <row r="656" s="6" customFormat="1" ht="15.75" customHeight="1" x14ac:dyDescent="0.2"/>
    <row r="657" s="6" customFormat="1" ht="15.75" customHeight="1" x14ac:dyDescent="0.2"/>
    <row r="658" s="6" customFormat="1" ht="15.75" customHeight="1" x14ac:dyDescent="0.2"/>
    <row r="659" s="6" customFormat="1" ht="15.75" customHeight="1" x14ac:dyDescent="0.2"/>
    <row r="660" s="6" customFormat="1" ht="15.75" customHeight="1" x14ac:dyDescent="0.2"/>
    <row r="661" s="6" customFormat="1" ht="15.75" customHeight="1" x14ac:dyDescent="0.2"/>
    <row r="662" s="6" customFormat="1" ht="15.75" customHeight="1" x14ac:dyDescent="0.2"/>
    <row r="663" s="6" customFormat="1" ht="15.75" customHeight="1" x14ac:dyDescent="0.2"/>
    <row r="664" s="6" customFormat="1" ht="15.75" customHeight="1" x14ac:dyDescent="0.2"/>
    <row r="665" s="6" customFormat="1" ht="15.75" customHeight="1" x14ac:dyDescent="0.2"/>
    <row r="666" s="6" customFormat="1" ht="15.75" customHeight="1" x14ac:dyDescent="0.2"/>
    <row r="667" s="6" customFormat="1" ht="15.75" customHeight="1" x14ac:dyDescent="0.2"/>
    <row r="668" s="6" customFormat="1" ht="15.75" customHeight="1" x14ac:dyDescent="0.2"/>
    <row r="669" s="6" customFormat="1" ht="15.75" customHeight="1" x14ac:dyDescent="0.2"/>
    <row r="670" s="6" customFormat="1" ht="15.75" customHeight="1" x14ac:dyDescent="0.2"/>
    <row r="671" s="6" customFormat="1" ht="15.75" customHeight="1" x14ac:dyDescent="0.2"/>
    <row r="672" s="6" customFormat="1" ht="15.75" customHeight="1" x14ac:dyDescent="0.2"/>
    <row r="673" s="6" customFormat="1" ht="15.75" customHeight="1" x14ac:dyDescent="0.2"/>
    <row r="674" s="6" customFormat="1" ht="15.75" customHeight="1" x14ac:dyDescent="0.2"/>
    <row r="675" s="6" customFormat="1" ht="15.75" customHeight="1" x14ac:dyDescent="0.2"/>
    <row r="676" s="6" customFormat="1" ht="15.75" customHeight="1" x14ac:dyDescent="0.2"/>
    <row r="677" s="6" customFormat="1" ht="15.75" customHeight="1" x14ac:dyDescent="0.2"/>
    <row r="678" s="6" customFormat="1" ht="15.75" customHeight="1" x14ac:dyDescent="0.2"/>
    <row r="679" s="6" customFormat="1" ht="15.75" customHeight="1" x14ac:dyDescent="0.2"/>
    <row r="680" s="6" customFormat="1" ht="15.75" customHeight="1" x14ac:dyDescent="0.2"/>
    <row r="681" s="6" customFormat="1" ht="15.75" customHeight="1" x14ac:dyDescent="0.2"/>
    <row r="682" s="6" customFormat="1" ht="15.75" customHeight="1" x14ac:dyDescent="0.2"/>
    <row r="683" s="6" customFormat="1" ht="15.75" customHeight="1" x14ac:dyDescent="0.2"/>
    <row r="684" s="6" customFormat="1" ht="15.75" customHeight="1" x14ac:dyDescent="0.2"/>
    <row r="685" s="6" customFormat="1" ht="15.75" customHeight="1" x14ac:dyDescent="0.2"/>
    <row r="686" s="6" customFormat="1" ht="15.75" customHeight="1" x14ac:dyDescent="0.2"/>
    <row r="687" s="6" customFormat="1" ht="15.75" customHeight="1" x14ac:dyDescent="0.2"/>
    <row r="688" s="6" customFormat="1" ht="15.75" customHeight="1" x14ac:dyDescent="0.2"/>
    <row r="689" s="6" customFormat="1" ht="15.75" customHeight="1" x14ac:dyDescent="0.2"/>
    <row r="690" s="6" customFormat="1" ht="15.75" customHeight="1" x14ac:dyDescent="0.2"/>
    <row r="691" s="6" customFormat="1" ht="15.75" customHeight="1" x14ac:dyDescent="0.2"/>
    <row r="692" s="6" customFormat="1" ht="15.75" customHeight="1" x14ac:dyDescent="0.2"/>
    <row r="693" s="6" customFormat="1" ht="15.75" customHeight="1" x14ac:dyDescent="0.2"/>
    <row r="694" s="6" customFormat="1" ht="15.75" customHeight="1" x14ac:dyDescent="0.2"/>
    <row r="695" s="6" customFormat="1" ht="15.75" customHeight="1" x14ac:dyDescent="0.2"/>
    <row r="696" s="6" customFormat="1" ht="15.75" customHeight="1" x14ac:dyDescent="0.2"/>
    <row r="697" s="6" customFormat="1" ht="15.75" customHeight="1" x14ac:dyDescent="0.2"/>
    <row r="698" s="6" customFormat="1" ht="15.75" customHeight="1" x14ac:dyDescent="0.2"/>
    <row r="699" s="6" customFormat="1" ht="15.75" customHeight="1" x14ac:dyDescent="0.2"/>
    <row r="700" s="6" customFormat="1" ht="15.75" customHeight="1" x14ac:dyDescent="0.2"/>
    <row r="701" s="6" customFormat="1" ht="15.75" customHeight="1" x14ac:dyDescent="0.2"/>
    <row r="702" s="6" customFormat="1" ht="15.75" customHeight="1" x14ac:dyDescent="0.2"/>
    <row r="703" s="6" customFormat="1" ht="15.75" customHeight="1" x14ac:dyDescent="0.2"/>
    <row r="704" s="6" customFormat="1" ht="15.75" customHeight="1" x14ac:dyDescent="0.2"/>
    <row r="705" s="6" customFormat="1" ht="15.75" customHeight="1" x14ac:dyDescent="0.2"/>
    <row r="706" s="6" customFormat="1" ht="15.75" customHeight="1" x14ac:dyDescent="0.2"/>
    <row r="707" s="6" customFormat="1" ht="15.75" customHeight="1" x14ac:dyDescent="0.2"/>
    <row r="708" s="6" customFormat="1" ht="15.75" customHeight="1" x14ac:dyDescent="0.2"/>
    <row r="709" s="6" customFormat="1" ht="15.75" customHeight="1" x14ac:dyDescent="0.2"/>
    <row r="710" s="6" customFormat="1" ht="15.75" customHeight="1" x14ac:dyDescent="0.2"/>
    <row r="711" s="6" customFormat="1" ht="15.75" customHeight="1" x14ac:dyDescent="0.2"/>
    <row r="712" s="6" customFormat="1" ht="15.75" customHeight="1" x14ac:dyDescent="0.2"/>
    <row r="713" s="6" customFormat="1" ht="15.75" customHeight="1" x14ac:dyDescent="0.2"/>
    <row r="714" s="6" customFormat="1" ht="15.75" customHeight="1" x14ac:dyDescent="0.2"/>
    <row r="715" s="6" customFormat="1" ht="15.75" customHeight="1" x14ac:dyDescent="0.2"/>
    <row r="716" s="6" customFormat="1" ht="15.75" customHeight="1" x14ac:dyDescent="0.2"/>
    <row r="717" s="6" customFormat="1" ht="15.75" customHeight="1" x14ac:dyDescent="0.2"/>
    <row r="718" s="6" customFormat="1" ht="15.75" customHeight="1" x14ac:dyDescent="0.2"/>
    <row r="719" s="6" customFormat="1" ht="15.75" customHeight="1" x14ac:dyDescent="0.2"/>
    <row r="720" s="6" customFormat="1" ht="15.75" customHeight="1" x14ac:dyDescent="0.2"/>
    <row r="721" s="6" customFormat="1" ht="15.75" customHeight="1" x14ac:dyDescent="0.2"/>
    <row r="722" s="6" customFormat="1" ht="15.75" customHeight="1" x14ac:dyDescent="0.2"/>
    <row r="723" s="6" customFormat="1" ht="15.75" customHeight="1" x14ac:dyDescent="0.2"/>
    <row r="724" s="6" customFormat="1" ht="15.75" customHeight="1" x14ac:dyDescent="0.2"/>
    <row r="725" s="6" customFormat="1" ht="15.75" customHeight="1" x14ac:dyDescent="0.2"/>
    <row r="726" s="6" customFormat="1" ht="15.75" customHeight="1" x14ac:dyDescent="0.2"/>
    <row r="727" s="6" customFormat="1" ht="15.75" customHeight="1" x14ac:dyDescent="0.2"/>
    <row r="728" s="6" customFormat="1" ht="15.75" customHeight="1" x14ac:dyDescent="0.2"/>
    <row r="729" s="6" customFormat="1" ht="15.75" customHeight="1" x14ac:dyDescent="0.2"/>
    <row r="730" s="6" customFormat="1" ht="15.75" customHeight="1" x14ac:dyDescent="0.2"/>
    <row r="731" s="6" customFormat="1" ht="15.75" customHeight="1" x14ac:dyDescent="0.2"/>
    <row r="732" s="6" customFormat="1" ht="15.75" customHeight="1" x14ac:dyDescent="0.2"/>
    <row r="733" s="6" customFormat="1" ht="15.75" customHeight="1" x14ac:dyDescent="0.2"/>
    <row r="734" s="6" customFormat="1" ht="15.75" customHeight="1" x14ac:dyDescent="0.2"/>
    <row r="735" s="6" customFormat="1" ht="15.75" customHeight="1" x14ac:dyDescent="0.2"/>
    <row r="736" s="6" customFormat="1" ht="15.75" customHeight="1" x14ac:dyDescent="0.2"/>
    <row r="737" s="6" customFormat="1" ht="15.75" customHeight="1" x14ac:dyDescent="0.2"/>
    <row r="738" s="6" customFormat="1" ht="15.75" customHeight="1" x14ac:dyDescent="0.2"/>
    <row r="739" s="6" customFormat="1" ht="15.75" customHeight="1" x14ac:dyDescent="0.2"/>
    <row r="740" s="6" customFormat="1" ht="15.75" customHeight="1" x14ac:dyDescent="0.2"/>
    <row r="741" s="6" customFormat="1" ht="15.75" customHeight="1" x14ac:dyDescent="0.2"/>
    <row r="742" s="6" customFormat="1" ht="15.75" customHeight="1" x14ac:dyDescent="0.2"/>
    <row r="743" s="6" customFormat="1" ht="15.75" customHeight="1" x14ac:dyDescent="0.2"/>
    <row r="744" s="6" customFormat="1" ht="15.75" customHeight="1" x14ac:dyDescent="0.2"/>
    <row r="745" s="6" customFormat="1" ht="15.75" customHeight="1" x14ac:dyDescent="0.2"/>
    <row r="746" s="6" customFormat="1" ht="15.75" customHeight="1" x14ac:dyDescent="0.2"/>
    <row r="747" s="6" customFormat="1" ht="15.75" customHeight="1" x14ac:dyDescent="0.2"/>
    <row r="748" s="6" customFormat="1" ht="15.75" customHeight="1" x14ac:dyDescent="0.2"/>
    <row r="749" s="6" customFormat="1" ht="15.75" customHeight="1" x14ac:dyDescent="0.2"/>
    <row r="750" s="6" customFormat="1" ht="15.75" customHeight="1" x14ac:dyDescent="0.2"/>
    <row r="751" s="6" customFormat="1" ht="15.75" customHeight="1" x14ac:dyDescent="0.2"/>
    <row r="752" s="6" customFormat="1" ht="15.75" customHeight="1" x14ac:dyDescent="0.2"/>
    <row r="753" s="6" customFormat="1" ht="15.75" customHeight="1" x14ac:dyDescent="0.2"/>
    <row r="754" s="6" customFormat="1" ht="15.75" customHeight="1" x14ac:dyDescent="0.2"/>
    <row r="755" s="6" customFormat="1" ht="15.75" customHeight="1" x14ac:dyDescent="0.2"/>
    <row r="756" s="6" customFormat="1" ht="15.75" customHeight="1" x14ac:dyDescent="0.2"/>
    <row r="757" s="6" customFormat="1" ht="15.75" customHeight="1" x14ac:dyDescent="0.2"/>
    <row r="758" s="6" customFormat="1" ht="15.75" customHeight="1" x14ac:dyDescent="0.2"/>
    <row r="759" s="6" customFormat="1" ht="15.75" customHeight="1" x14ac:dyDescent="0.2"/>
    <row r="760" s="6" customFormat="1" ht="15.75" customHeight="1" x14ac:dyDescent="0.2"/>
    <row r="761" s="6" customFormat="1" ht="15.75" customHeight="1" x14ac:dyDescent="0.2"/>
    <row r="762" s="6" customFormat="1" ht="15.75" customHeight="1" x14ac:dyDescent="0.2"/>
    <row r="763" s="6" customFormat="1" ht="15.75" customHeight="1" x14ac:dyDescent="0.2"/>
    <row r="764" s="6" customFormat="1" ht="15.75" customHeight="1" x14ac:dyDescent="0.2"/>
    <row r="765" s="6" customFormat="1" ht="15.75" customHeight="1" x14ac:dyDescent="0.2"/>
    <row r="766" s="6" customFormat="1" ht="15.75" customHeight="1" x14ac:dyDescent="0.2"/>
    <row r="767" s="6" customFormat="1" ht="15.75" customHeight="1" x14ac:dyDescent="0.2"/>
    <row r="768" s="6" customFormat="1" ht="15.75" customHeight="1" x14ac:dyDescent="0.2"/>
    <row r="769" s="6" customFormat="1" ht="15.75" customHeight="1" x14ac:dyDescent="0.2"/>
    <row r="770" s="6" customFormat="1" ht="15.75" customHeight="1" x14ac:dyDescent="0.2"/>
    <row r="771" s="6" customFormat="1" ht="15.75" customHeight="1" x14ac:dyDescent="0.2"/>
    <row r="772" s="6" customFormat="1" ht="15.75" customHeight="1" x14ac:dyDescent="0.2"/>
    <row r="773" s="6" customFormat="1" ht="15.75" customHeight="1" x14ac:dyDescent="0.2"/>
    <row r="774" s="6" customFormat="1" ht="15.75" customHeight="1" x14ac:dyDescent="0.2"/>
    <row r="775" s="6" customFormat="1" ht="15.75" customHeight="1" x14ac:dyDescent="0.2"/>
    <row r="776" s="6" customFormat="1" ht="15.75" customHeight="1" x14ac:dyDescent="0.2"/>
    <row r="777" s="6" customFormat="1" ht="15.75" customHeight="1" x14ac:dyDescent="0.2"/>
    <row r="778" s="6" customFormat="1" ht="15.75" customHeight="1" x14ac:dyDescent="0.2"/>
    <row r="779" s="6" customFormat="1" ht="15.75" customHeight="1" x14ac:dyDescent="0.2"/>
    <row r="780" s="6" customFormat="1" ht="15.75" customHeight="1" x14ac:dyDescent="0.2"/>
    <row r="781" s="6" customFormat="1" ht="15.75" customHeight="1" x14ac:dyDescent="0.2"/>
    <row r="782" s="6" customFormat="1" ht="15.75" customHeight="1" x14ac:dyDescent="0.2"/>
    <row r="783" s="6" customFormat="1" ht="15.75" customHeight="1" x14ac:dyDescent="0.2"/>
    <row r="784" s="6" customFormat="1" ht="15.75" customHeight="1" x14ac:dyDescent="0.2"/>
    <row r="785" s="6" customFormat="1" ht="15.75" customHeight="1" x14ac:dyDescent="0.2"/>
    <row r="786" s="6" customFormat="1" ht="15.75" customHeight="1" x14ac:dyDescent="0.2"/>
    <row r="787" s="6" customFormat="1" ht="15.75" customHeight="1" x14ac:dyDescent="0.2"/>
    <row r="788" s="6" customFormat="1" ht="15.75" customHeight="1" x14ac:dyDescent="0.2"/>
    <row r="789" s="6" customFormat="1" ht="15.75" customHeight="1" x14ac:dyDescent="0.2"/>
    <row r="790" s="6" customFormat="1" ht="15.75" customHeight="1" x14ac:dyDescent="0.2"/>
    <row r="791" s="6" customFormat="1" ht="15.75" customHeight="1" x14ac:dyDescent="0.2"/>
    <row r="792" s="6" customFormat="1" ht="15.75" customHeight="1" x14ac:dyDescent="0.2"/>
    <row r="793" s="6" customFormat="1" ht="15.75" customHeight="1" x14ac:dyDescent="0.2"/>
    <row r="794" s="6" customFormat="1" ht="15.75" customHeight="1" x14ac:dyDescent="0.2"/>
    <row r="795" s="6" customFormat="1" ht="15.75" customHeight="1" x14ac:dyDescent="0.2"/>
    <row r="796" s="6" customFormat="1" ht="15.75" customHeight="1" x14ac:dyDescent="0.2"/>
    <row r="797" s="6" customFormat="1" ht="15.75" customHeight="1" x14ac:dyDescent="0.2"/>
    <row r="798" s="6" customFormat="1" ht="15.75" customHeight="1" x14ac:dyDescent="0.2"/>
    <row r="799" s="6" customFormat="1" ht="15.75" customHeight="1" x14ac:dyDescent="0.2"/>
    <row r="800" s="6" customFormat="1" ht="15.75" customHeight="1" x14ac:dyDescent="0.2"/>
    <row r="801" s="6" customFormat="1" ht="15.75" customHeight="1" x14ac:dyDescent="0.2"/>
    <row r="802" s="6" customFormat="1" ht="15.75" customHeight="1" x14ac:dyDescent="0.2"/>
    <row r="803" s="6" customFormat="1" ht="15.75" customHeight="1" x14ac:dyDescent="0.2"/>
    <row r="804" s="6" customFormat="1" ht="15.75" customHeight="1" x14ac:dyDescent="0.2"/>
    <row r="805" s="6" customFormat="1" ht="15.75" customHeight="1" x14ac:dyDescent="0.2"/>
    <row r="806" s="6" customFormat="1" ht="15.75" customHeight="1" x14ac:dyDescent="0.2"/>
    <row r="807" s="6" customFormat="1" ht="15.75" customHeight="1" x14ac:dyDescent="0.2"/>
    <row r="808" s="6" customFormat="1" ht="15.75" customHeight="1" x14ac:dyDescent="0.2"/>
    <row r="809" s="6" customFormat="1" ht="15.75" customHeight="1" x14ac:dyDescent="0.2"/>
    <row r="810" s="6" customFormat="1" ht="15.75" customHeight="1" x14ac:dyDescent="0.2"/>
    <row r="811" s="6" customFormat="1" ht="15.75" customHeight="1" x14ac:dyDescent="0.2"/>
    <row r="812" s="6" customFormat="1" ht="15.75" customHeight="1" x14ac:dyDescent="0.2"/>
    <row r="813" s="6" customFormat="1" ht="15.75" customHeight="1" x14ac:dyDescent="0.2"/>
    <row r="814" s="6" customFormat="1" ht="15.75" customHeight="1" x14ac:dyDescent="0.2"/>
    <row r="815" s="6" customFormat="1" ht="15.75" customHeight="1" x14ac:dyDescent="0.2"/>
    <row r="816" s="6" customFormat="1" ht="15.75" customHeight="1" x14ac:dyDescent="0.2"/>
    <row r="817" s="6" customFormat="1" ht="15.75" customHeight="1" x14ac:dyDescent="0.2"/>
    <row r="818" s="6" customFormat="1" ht="15.75" customHeight="1" x14ac:dyDescent="0.2"/>
    <row r="819" s="6" customFormat="1" ht="15.75" customHeight="1" x14ac:dyDescent="0.2"/>
    <row r="820" s="6" customFormat="1" ht="15.75" customHeight="1" x14ac:dyDescent="0.2"/>
    <row r="821" s="6" customFormat="1" ht="15.75" customHeight="1" x14ac:dyDescent="0.2"/>
    <row r="822" s="6" customFormat="1" ht="15.75" customHeight="1" x14ac:dyDescent="0.2"/>
    <row r="823" s="6" customFormat="1" ht="15.75" customHeight="1" x14ac:dyDescent="0.2"/>
    <row r="824" s="6" customFormat="1" ht="15.75" customHeight="1" x14ac:dyDescent="0.2"/>
    <row r="825" s="6" customFormat="1" ht="15.75" customHeight="1" x14ac:dyDescent="0.2"/>
    <row r="826" s="6" customFormat="1" ht="15.75" customHeight="1" x14ac:dyDescent="0.2"/>
    <row r="827" s="6" customFormat="1" ht="15.75" customHeight="1" x14ac:dyDescent="0.2"/>
    <row r="828" s="6" customFormat="1" ht="15.75" customHeight="1" x14ac:dyDescent="0.2"/>
    <row r="829" s="6" customFormat="1" ht="15.75" customHeight="1" x14ac:dyDescent="0.2"/>
    <row r="830" s="6" customFormat="1" ht="15.75" customHeight="1" x14ac:dyDescent="0.2"/>
    <row r="831" s="6" customFormat="1" ht="15.75" customHeight="1" x14ac:dyDescent="0.2"/>
    <row r="832" s="6" customFormat="1" ht="15.75" customHeight="1" x14ac:dyDescent="0.2"/>
    <row r="833" s="6" customFormat="1" ht="15.75" customHeight="1" x14ac:dyDescent="0.2"/>
    <row r="834" s="6" customFormat="1" ht="15.75" customHeight="1" x14ac:dyDescent="0.2"/>
    <row r="835" s="6" customFormat="1" ht="15.75" customHeight="1" x14ac:dyDescent="0.2"/>
    <row r="836" s="6" customFormat="1" ht="15.75" customHeight="1" x14ac:dyDescent="0.2"/>
    <row r="837" s="6" customFormat="1" ht="15.75" customHeight="1" x14ac:dyDescent="0.2"/>
    <row r="838" s="6" customFormat="1" ht="15.75" customHeight="1" x14ac:dyDescent="0.2"/>
    <row r="839" s="6" customFormat="1" ht="15.75" customHeight="1" x14ac:dyDescent="0.2"/>
    <row r="840" s="6" customFormat="1" ht="15.75" customHeight="1" x14ac:dyDescent="0.2"/>
    <row r="841" s="6" customFormat="1" ht="15.75" customHeight="1" x14ac:dyDescent="0.2"/>
    <row r="842" s="6" customFormat="1" ht="15.75" customHeight="1" x14ac:dyDescent="0.2"/>
    <row r="843" s="6" customFormat="1" ht="15.75" customHeight="1" x14ac:dyDescent="0.2"/>
    <row r="844" s="6" customFormat="1" ht="15.75" customHeight="1" x14ac:dyDescent="0.2"/>
    <row r="845" s="6" customFormat="1" ht="15.75" customHeight="1" x14ac:dyDescent="0.2"/>
    <row r="846" s="6" customFormat="1" ht="15.75" customHeight="1" x14ac:dyDescent="0.2"/>
    <row r="847" s="6" customFormat="1" ht="15.75" customHeight="1" x14ac:dyDescent="0.2"/>
    <row r="848" s="6" customFormat="1" ht="15.75" customHeight="1" x14ac:dyDescent="0.2"/>
    <row r="849" s="6" customFormat="1" ht="15.75" customHeight="1" x14ac:dyDescent="0.2"/>
    <row r="850" s="6" customFormat="1" ht="15.75" customHeight="1" x14ac:dyDescent="0.2"/>
    <row r="851" s="6" customFormat="1" ht="15.75" customHeight="1" x14ac:dyDescent="0.2"/>
    <row r="852" s="6" customFormat="1" ht="15.75" customHeight="1" x14ac:dyDescent="0.2"/>
    <row r="853" s="6" customFormat="1" ht="15.75" customHeight="1" x14ac:dyDescent="0.2"/>
    <row r="854" s="6" customFormat="1" ht="15.75" customHeight="1" x14ac:dyDescent="0.2"/>
    <row r="855" s="6" customFormat="1" ht="15.75" customHeight="1" x14ac:dyDescent="0.2"/>
    <row r="856" s="6" customFormat="1" ht="15.75" customHeight="1" x14ac:dyDescent="0.2"/>
    <row r="857" s="6" customFormat="1" ht="15.75" customHeight="1" x14ac:dyDescent="0.2"/>
    <row r="858" s="6" customFormat="1" ht="15.75" customHeight="1" x14ac:dyDescent="0.2"/>
    <row r="859" s="6" customFormat="1" ht="15.75" customHeight="1" x14ac:dyDescent="0.2"/>
    <row r="860" s="6" customFormat="1" ht="15.75" customHeight="1" x14ac:dyDescent="0.2"/>
    <row r="861" s="6" customFormat="1" ht="15.75" customHeight="1" x14ac:dyDescent="0.2"/>
    <row r="862" s="6" customFormat="1" ht="15.75" customHeight="1" x14ac:dyDescent="0.2"/>
    <row r="863" s="6" customFormat="1" ht="15.75" customHeight="1" x14ac:dyDescent="0.2"/>
    <row r="864" s="6" customFormat="1" ht="15.75" customHeight="1" x14ac:dyDescent="0.2"/>
    <row r="865" s="6" customFormat="1" ht="15.75" customHeight="1" x14ac:dyDescent="0.2"/>
    <row r="866" s="6" customFormat="1" ht="15.75" customHeight="1" x14ac:dyDescent="0.2"/>
    <row r="867" s="6" customFormat="1" ht="15.75" customHeight="1" x14ac:dyDescent="0.2"/>
    <row r="868" s="6" customFormat="1" ht="15.75" customHeight="1" x14ac:dyDescent="0.2"/>
    <row r="869" s="6" customFormat="1" ht="15.75" customHeight="1" x14ac:dyDescent="0.2"/>
    <row r="870" s="6" customFormat="1" ht="15.75" customHeight="1" x14ac:dyDescent="0.2"/>
    <row r="871" s="6" customFormat="1" ht="15.75" customHeight="1" x14ac:dyDescent="0.2"/>
    <row r="872" s="6" customFormat="1" ht="15.75" customHeight="1" x14ac:dyDescent="0.2"/>
    <row r="873" s="6" customFormat="1" ht="15.75" customHeight="1" x14ac:dyDescent="0.2"/>
    <row r="874" s="6" customFormat="1" ht="15.75" customHeight="1" x14ac:dyDescent="0.2"/>
    <row r="875" s="6" customFormat="1" ht="15.75" customHeight="1" x14ac:dyDescent="0.2"/>
    <row r="876" s="6" customFormat="1" ht="15.75" customHeight="1" x14ac:dyDescent="0.2"/>
    <row r="877" s="6" customFormat="1" ht="15.75" customHeight="1" x14ac:dyDescent="0.2"/>
    <row r="878" s="6" customFormat="1" ht="15.75" customHeight="1" x14ac:dyDescent="0.2"/>
    <row r="879" s="6" customFormat="1" ht="15.75" customHeight="1" x14ac:dyDescent="0.2"/>
    <row r="880" s="6" customFormat="1" ht="15.75" customHeight="1" x14ac:dyDescent="0.2"/>
    <row r="881" s="6" customFormat="1" ht="15.75" customHeight="1" x14ac:dyDescent="0.2"/>
    <row r="882" s="6" customFormat="1" ht="15.75" customHeight="1" x14ac:dyDescent="0.2"/>
    <row r="883" s="6" customFormat="1" ht="15.75" customHeight="1" x14ac:dyDescent="0.2"/>
    <row r="884" s="6" customFormat="1" ht="15.75" customHeight="1" x14ac:dyDescent="0.2"/>
    <row r="885" s="6" customFormat="1" ht="15.75" customHeight="1" x14ac:dyDescent="0.2"/>
    <row r="886" s="6" customFormat="1" ht="15.75" customHeight="1" x14ac:dyDescent="0.2"/>
    <row r="887" s="6" customFormat="1" ht="15.75" customHeight="1" x14ac:dyDescent="0.2"/>
    <row r="888" s="6" customFormat="1" ht="15.75" customHeight="1" x14ac:dyDescent="0.2"/>
    <row r="889" s="6" customFormat="1" ht="15.75" customHeight="1" x14ac:dyDescent="0.2"/>
    <row r="890" s="6" customFormat="1" ht="15.75" customHeight="1" x14ac:dyDescent="0.2"/>
    <row r="891" s="6" customFormat="1" ht="15.75" customHeight="1" x14ac:dyDescent="0.2"/>
    <row r="892" s="6" customFormat="1" ht="15.75" customHeight="1" x14ac:dyDescent="0.2"/>
    <row r="893" s="6" customFormat="1" ht="15.75" customHeight="1" x14ac:dyDescent="0.2"/>
    <row r="894" s="6" customFormat="1" ht="15.75" customHeight="1" x14ac:dyDescent="0.2"/>
    <row r="895" s="6" customFormat="1" ht="15.75" customHeight="1" x14ac:dyDescent="0.2"/>
    <row r="896" s="6" customFormat="1" ht="15.75" customHeight="1" x14ac:dyDescent="0.2"/>
    <row r="897" s="6" customFormat="1" ht="15.75" customHeight="1" x14ac:dyDescent="0.2"/>
    <row r="898" s="6" customFormat="1" ht="15.75" customHeight="1" x14ac:dyDescent="0.2"/>
    <row r="899" s="6" customFormat="1" ht="15.75" customHeight="1" x14ac:dyDescent="0.2"/>
    <row r="900" s="6" customFormat="1" ht="15.75" customHeight="1" x14ac:dyDescent="0.2"/>
    <row r="901" s="6" customFormat="1" ht="15.75" customHeight="1" x14ac:dyDescent="0.2"/>
    <row r="902" s="6" customFormat="1" ht="15.75" customHeight="1" x14ac:dyDescent="0.2"/>
    <row r="903" s="6" customFormat="1" ht="15.75" customHeight="1" x14ac:dyDescent="0.2"/>
    <row r="904" s="6" customFormat="1" ht="15.75" customHeight="1" x14ac:dyDescent="0.2"/>
    <row r="905" s="6" customFormat="1" ht="15.75" customHeight="1" x14ac:dyDescent="0.2"/>
    <row r="906" s="6" customFormat="1" ht="15.75" customHeight="1" x14ac:dyDescent="0.2"/>
    <row r="907" s="6" customFormat="1" ht="15.75" customHeight="1" x14ac:dyDescent="0.2"/>
    <row r="908" s="6" customFormat="1" ht="15.75" customHeight="1" x14ac:dyDescent="0.2"/>
    <row r="909" s="6" customFormat="1" ht="15.75" customHeight="1" x14ac:dyDescent="0.2"/>
    <row r="910" s="6" customFormat="1" ht="15.75" customHeight="1" x14ac:dyDescent="0.2"/>
    <row r="911" s="6" customFormat="1" ht="15.75" customHeight="1" x14ac:dyDescent="0.2"/>
    <row r="912" s="6" customFormat="1" ht="15.75" customHeight="1" x14ac:dyDescent="0.2"/>
    <row r="913" s="6" customFormat="1" ht="15.75" customHeight="1" x14ac:dyDescent="0.2"/>
    <row r="914" s="6" customFormat="1" ht="15.75" customHeight="1" x14ac:dyDescent="0.2"/>
    <row r="915" s="6" customFormat="1" ht="15.75" customHeight="1" x14ac:dyDescent="0.2"/>
    <row r="916" s="6" customFormat="1" ht="15.75" customHeight="1" x14ac:dyDescent="0.2"/>
    <row r="917" s="6" customFormat="1" ht="15.75" customHeight="1" x14ac:dyDescent="0.2"/>
    <row r="918" s="6" customFormat="1" ht="15.75" customHeight="1" x14ac:dyDescent="0.2"/>
    <row r="919" s="6" customFormat="1" ht="15.75" customHeight="1" x14ac:dyDescent="0.2"/>
    <row r="920" s="6" customFormat="1" ht="15.75" customHeight="1" x14ac:dyDescent="0.2"/>
    <row r="921" s="6" customFormat="1" ht="15.75" customHeight="1" x14ac:dyDescent="0.2"/>
    <row r="922" s="6" customFormat="1" ht="15.75" customHeight="1" x14ac:dyDescent="0.2"/>
    <row r="923" s="6" customFormat="1" ht="15.75" customHeight="1" x14ac:dyDescent="0.2"/>
    <row r="924" s="6" customFormat="1" ht="15.75" customHeight="1" x14ac:dyDescent="0.2"/>
    <row r="925" s="6" customFormat="1" ht="15.75" customHeight="1" x14ac:dyDescent="0.2"/>
    <row r="926" s="6" customFormat="1" ht="15.75" customHeight="1" x14ac:dyDescent="0.2"/>
    <row r="927" s="6" customFormat="1" ht="15.75" customHeight="1" x14ac:dyDescent="0.2"/>
    <row r="928" s="6" customFormat="1" ht="15.75" customHeight="1" x14ac:dyDescent="0.2"/>
    <row r="929" s="6" customFormat="1" ht="15.75" customHeight="1" x14ac:dyDescent="0.2"/>
    <row r="930" s="6" customFormat="1" ht="15.75" customHeight="1" x14ac:dyDescent="0.2"/>
    <row r="931" s="6" customFormat="1" ht="15.75" customHeight="1" x14ac:dyDescent="0.2"/>
    <row r="932" s="6" customFormat="1" ht="15.75" customHeight="1" x14ac:dyDescent="0.2"/>
    <row r="933" s="6" customFormat="1" ht="15.75" customHeight="1" x14ac:dyDescent="0.2"/>
    <row r="934" s="6" customFormat="1" ht="15.75" customHeight="1" x14ac:dyDescent="0.2"/>
    <row r="935" s="6" customFormat="1" ht="15.75" customHeight="1" x14ac:dyDescent="0.2"/>
    <row r="936" s="6" customFormat="1" ht="15.75" customHeight="1" x14ac:dyDescent="0.2"/>
    <row r="937" s="6" customFormat="1" ht="15.75" customHeight="1" x14ac:dyDescent="0.2"/>
    <row r="938" s="6" customFormat="1" ht="15.75" customHeight="1" x14ac:dyDescent="0.2"/>
    <row r="939" s="6" customFormat="1" ht="15.75" customHeight="1" x14ac:dyDescent="0.2"/>
    <row r="940" s="6" customFormat="1" ht="15.75" customHeight="1" x14ac:dyDescent="0.2"/>
    <row r="941" s="6" customFormat="1" ht="15.75" customHeight="1" x14ac:dyDescent="0.2"/>
    <row r="942" s="6" customFormat="1" ht="15.75" customHeight="1" x14ac:dyDescent="0.2"/>
    <row r="943" s="6" customFormat="1" ht="15.75" customHeight="1" x14ac:dyDescent="0.2"/>
    <row r="944" s="6" customFormat="1" ht="15.75" customHeight="1" x14ac:dyDescent="0.2"/>
    <row r="945" s="6" customFormat="1" ht="15.75" customHeight="1" x14ac:dyDescent="0.2"/>
    <row r="946" s="6" customFormat="1" ht="15.75" customHeight="1" x14ac:dyDescent="0.2"/>
    <row r="947" s="6" customFormat="1" ht="15.75" customHeight="1" x14ac:dyDescent="0.2"/>
    <row r="948" s="6" customFormat="1" ht="15.75" customHeight="1" x14ac:dyDescent="0.2"/>
    <row r="949" s="6" customFormat="1" ht="15.75" customHeight="1" x14ac:dyDescent="0.2"/>
    <row r="950" s="6" customFormat="1" ht="15.75" customHeight="1" x14ac:dyDescent="0.2"/>
    <row r="951" s="6" customFormat="1" ht="15.75" customHeight="1" x14ac:dyDescent="0.2"/>
    <row r="952" s="6" customFormat="1" ht="15.75" customHeight="1" x14ac:dyDescent="0.2"/>
    <row r="953" s="6" customFormat="1" ht="15.75" customHeight="1" x14ac:dyDescent="0.2"/>
    <row r="954" s="6" customFormat="1" ht="15.75" customHeight="1" x14ac:dyDescent="0.2"/>
    <row r="955" s="6" customFormat="1" ht="15.75" customHeight="1" x14ac:dyDescent="0.2"/>
    <row r="956" s="6" customFormat="1" ht="15.75" customHeight="1" x14ac:dyDescent="0.2"/>
    <row r="957" s="6" customFormat="1" ht="15.75" customHeight="1" x14ac:dyDescent="0.2"/>
    <row r="958" s="6" customFormat="1" ht="15.75" customHeight="1" x14ac:dyDescent="0.2"/>
    <row r="959" s="6" customFormat="1" ht="15.75" customHeight="1" x14ac:dyDescent="0.2"/>
    <row r="960" s="6" customFormat="1" ht="15.75" customHeight="1" x14ac:dyDescent="0.2"/>
    <row r="961" s="6" customFormat="1" ht="15.75" customHeight="1" x14ac:dyDescent="0.2"/>
    <row r="962" s="6" customFormat="1" ht="15.75" customHeight="1" x14ac:dyDescent="0.2"/>
    <row r="963" s="6" customFormat="1" ht="15.75" customHeight="1" x14ac:dyDescent="0.2"/>
    <row r="964" s="6" customFormat="1" ht="15.75" customHeight="1" x14ac:dyDescent="0.2"/>
    <row r="965" s="6" customFormat="1" ht="15.75" customHeight="1" x14ac:dyDescent="0.2"/>
    <row r="966" s="6" customFormat="1" ht="15.75" customHeight="1" x14ac:dyDescent="0.2"/>
    <row r="967" s="6" customFormat="1" ht="15.75" customHeight="1" x14ac:dyDescent="0.2"/>
    <row r="968" s="6" customFormat="1" ht="15.75" customHeight="1" x14ac:dyDescent="0.2"/>
    <row r="969" s="6" customFormat="1" ht="15.75" customHeight="1" x14ac:dyDescent="0.2"/>
    <row r="970" s="6" customFormat="1" ht="15.75" customHeight="1" x14ac:dyDescent="0.2"/>
    <row r="971" s="6" customFormat="1" ht="15.75" customHeight="1" x14ac:dyDescent="0.2"/>
    <row r="972" s="6" customFormat="1" ht="15.75" customHeight="1" x14ac:dyDescent="0.2"/>
    <row r="973" s="6" customFormat="1" ht="15.75" customHeight="1" x14ac:dyDescent="0.2"/>
    <row r="974" s="6" customFormat="1" ht="15.75" customHeight="1" x14ac:dyDescent="0.2"/>
    <row r="975" s="6" customFormat="1" ht="15.75" customHeight="1" x14ac:dyDescent="0.2"/>
    <row r="976" s="6" customFormat="1" ht="15.75" customHeight="1" x14ac:dyDescent="0.2"/>
    <row r="977" s="6" customFormat="1" ht="15.75" customHeight="1" x14ac:dyDescent="0.2"/>
    <row r="978" s="6" customFormat="1" ht="15.75" customHeight="1" x14ac:dyDescent="0.2"/>
    <row r="979" s="6" customFormat="1" ht="15.75" customHeight="1" x14ac:dyDescent="0.2"/>
    <row r="980" s="6" customFormat="1" ht="15.75" customHeight="1" x14ac:dyDescent="0.2"/>
    <row r="981" s="6" customFormat="1" ht="15.75" customHeight="1" x14ac:dyDescent="0.2"/>
    <row r="982" s="6" customFormat="1" ht="15.75" customHeight="1" x14ac:dyDescent="0.2"/>
    <row r="983" s="6" customFormat="1" ht="15.75" customHeight="1" x14ac:dyDescent="0.2"/>
    <row r="984" s="6" customFormat="1" ht="15.75" customHeight="1" x14ac:dyDescent="0.2"/>
    <row r="985" s="6" customFormat="1" ht="15.75" customHeight="1" x14ac:dyDescent="0.2"/>
    <row r="986" s="6" customFormat="1" ht="15.75" customHeight="1" x14ac:dyDescent="0.2"/>
    <row r="987" s="6" customFormat="1" ht="15.75" customHeight="1" x14ac:dyDescent="0.2"/>
    <row r="988" s="6" customFormat="1" ht="15.75" customHeight="1" x14ac:dyDescent="0.2"/>
    <row r="989" s="6" customFormat="1" ht="15.75" customHeight="1" x14ac:dyDescent="0.2"/>
    <row r="990" s="6" customFormat="1" ht="15.75" customHeight="1" x14ac:dyDescent="0.2"/>
    <row r="991" s="6" customFormat="1" ht="15.75" customHeight="1" x14ac:dyDescent="0.2"/>
    <row r="992" s="6" customFormat="1" ht="15.75" customHeight="1" x14ac:dyDescent="0.2"/>
    <row r="993" s="6" customFormat="1" ht="15.75" customHeight="1" x14ac:dyDescent="0.2"/>
    <row r="994" s="6" customFormat="1" ht="15.75" customHeight="1" x14ac:dyDescent="0.2"/>
    <row r="995" s="6" customFormat="1" ht="15.75" customHeight="1" x14ac:dyDescent="0.2"/>
    <row r="996" s="6" customFormat="1" ht="15.75" customHeight="1" x14ac:dyDescent="0.2"/>
    <row r="997" s="6" customFormat="1" ht="15.75" customHeight="1" x14ac:dyDescent="0.2"/>
    <row r="998" s="6" customFormat="1" ht="15.75" customHeight="1" x14ac:dyDescent="0.2"/>
    <row r="999" s="6" customFormat="1" ht="15.75" customHeight="1" x14ac:dyDescent="0.2"/>
    <row r="1000" s="6" customFormat="1" ht="15.75" customHeight="1" x14ac:dyDescent="0.2"/>
    <row r="1001" s="6" customFormat="1" ht="15.75" customHeight="1" x14ac:dyDescent="0.2"/>
    <row r="1002" s="6" customFormat="1" ht="15.75" customHeight="1" x14ac:dyDescent="0.2"/>
    <row r="1003" s="6" customFormat="1" ht="15.75" customHeight="1" x14ac:dyDescent="0.2"/>
    <row r="1004" s="6" customFormat="1" ht="15.75" customHeight="1" x14ac:dyDescent="0.2"/>
    <row r="1005" s="6" customFormat="1" ht="15.75" customHeight="1" x14ac:dyDescent="0.2"/>
    <row r="1006" s="6" customFormat="1" ht="15.75" customHeight="1" x14ac:dyDescent="0.2"/>
    <row r="1007" s="6" customFormat="1" ht="15.75" customHeight="1" x14ac:dyDescent="0.2"/>
    <row r="1008" s="6" customFormat="1" ht="15.75" customHeight="1" x14ac:dyDescent="0.2"/>
    <row r="1009" s="6" customFormat="1" ht="15.75" customHeight="1" x14ac:dyDescent="0.2"/>
    <row r="1010" s="6" customFormat="1" ht="15.75" customHeight="1" x14ac:dyDescent="0.2"/>
    <row r="1011" s="6" customFormat="1" ht="15.75" customHeight="1" x14ac:dyDescent="0.2"/>
    <row r="1012" s="6" customFormat="1" ht="15.75" customHeight="1" x14ac:dyDescent="0.2"/>
    <row r="1013" s="6" customFormat="1" ht="15.75" customHeight="1" x14ac:dyDescent="0.2"/>
    <row r="1014" s="6" customFormat="1" ht="15.75" customHeight="1" x14ac:dyDescent="0.2"/>
  </sheetData>
  <mergeCells count="73">
    <mergeCell ref="D24:E24"/>
    <mergeCell ref="C126:F126"/>
    <mergeCell ref="C5:F5"/>
    <mergeCell ref="D23:E23"/>
    <mergeCell ref="D15:E15"/>
    <mergeCell ref="D16:E16"/>
    <mergeCell ref="D17:E17"/>
    <mergeCell ref="D11:E11"/>
    <mergeCell ref="D12:E12"/>
    <mergeCell ref="D13:E13"/>
    <mergeCell ref="D21:E21"/>
    <mergeCell ref="D22:E22"/>
    <mergeCell ref="D56:E56"/>
    <mergeCell ref="D25:E25"/>
    <mergeCell ref="D26:E26"/>
    <mergeCell ref="D27:E27"/>
    <mergeCell ref="C3:F3"/>
    <mergeCell ref="C7:F7"/>
    <mergeCell ref="D8:E8"/>
    <mergeCell ref="D9:E9"/>
    <mergeCell ref="D10:E10"/>
    <mergeCell ref="D28:E28"/>
    <mergeCell ref="C29:E29"/>
    <mergeCell ref="D35:E35"/>
    <mergeCell ref="D36:E36"/>
    <mergeCell ref="D37:E37"/>
    <mergeCell ref="C38:E38"/>
    <mergeCell ref="C51:D51"/>
    <mergeCell ref="D55:E55"/>
    <mergeCell ref="D57:E57"/>
    <mergeCell ref="D58:E58"/>
    <mergeCell ref="D59:E59"/>
    <mergeCell ref="C60:E60"/>
    <mergeCell ref="D64:E64"/>
    <mergeCell ref="D65:E65"/>
    <mergeCell ref="D66:E66"/>
    <mergeCell ref="D67:E67"/>
    <mergeCell ref="C68:E68"/>
    <mergeCell ref="D72:E72"/>
    <mergeCell ref="D74:E74"/>
    <mergeCell ref="D75:E75"/>
    <mergeCell ref="D77:E77"/>
    <mergeCell ref="D78:E78"/>
    <mergeCell ref="C112:E112"/>
    <mergeCell ref="C94:E94"/>
    <mergeCell ref="D98:E98"/>
    <mergeCell ref="D99:E99"/>
    <mergeCell ref="D100:E100"/>
    <mergeCell ref="C101:E101"/>
    <mergeCell ref="D105:E105"/>
    <mergeCell ref="D93:E93"/>
    <mergeCell ref="C79:E79"/>
    <mergeCell ref="D85:E85"/>
    <mergeCell ref="D86:E86"/>
    <mergeCell ref="D87:E87"/>
    <mergeCell ref="C88:E88"/>
    <mergeCell ref="D92:E92"/>
    <mergeCell ref="D133:E133"/>
    <mergeCell ref="C134:E134"/>
    <mergeCell ref="D135:E135"/>
    <mergeCell ref="C136:E136"/>
    <mergeCell ref="D14:E14"/>
    <mergeCell ref="C124:D124"/>
    <mergeCell ref="D128:E128"/>
    <mergeCell ref="D129:E129"/>
    <mergeCell ref="D130:E130"/>
    <mergeCell ref="D131:E131"/>
    <mergeCell ref="D132:E132"/>
    <mergeCell ref="D106:E106"/>
    <mergeCell ref="D107:E107"/>
    <mergeCell ref="D108:E108"/>
    <mergeCell ref="D109:E109"/>
    <mergeCell ref="C110:E110"/>
  </mergeCells>
  <pageMargins left="0.511811024" right="0.511811024" top="0.78740157499999996" bottom="0.78740157499999996" header="0" footer="0"/>
  <pageSetup orientation="landscape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2</vt:i4>
      </vt:variant>
    </vt:vector>
  </HeadingPairs>
  <TitlesOfParts>
    <vt:vector size="20" baseType="lpstr">
      <vt:lpstr>MENU</vt:lpstr>
      <vt:lpstr>AJD.SERV.</vt:lpstr>
      <vt:lpstr>ARQ</vt:lpstr>
      <vt:lpstr>BOMB.HID.</vt:lpstr>
      <vt:lpstr>ENCARREGADO ELÉTRICA</vt:lpstr>
      <vt:lpstr>ENCARREGADO GERAL</vt:lpstr>
      <vt:lpstr>ELET.</vt:lpstr>
      <vt:lpstr>ENG</vt:lpstr>
      <vt:lpstr>TÉC. REDE. REFRIG.</vt:lpstr>
      <vt:lpstr>TÉC. ELETR. ELETROM.</vt:lpstr>
      <vt:lpstr>MAR,SER, PINT, VID-CHAV e PED</vt:lpstr>
      <vt:lpstr>PROJETISTA</vt:lpstr>
      <vt:lpstr>RESUMO</vt:lpstr>
      <vt:lpstr>PREVISÃO DE MATERIAIS</vt:lpstr>
      <vt:lpstr>UNIFORME E EPI</vt:lpstr>
      <vt:lpstr>FERRAMENTAS</vt:lpstr>
      <vt:lpstr>COMPOSIÇÃO BDI</vt:lpstr>
      <vt:lpstr>Estimativa reposição ausências</vt:lpstr>
      <vt:lpstr>FERRAMENTAS!Area_de_impressao</vt:lpstr>
      <vt:lpstr>'UNIFORME E EPI'!Area_de_impressao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Eslony Bispo dos Santos</dc:creator>
  <cp:lastModifiedBy>"11891"</cp:lastModifiedBy>
  <dcterms:created xsi:type="dcterms:W3CDTF">2022-08-29T21:52:59Z</dcterms:created>
  <dcterms:modified xsi:type="dcterms:W3CDTF">2022-08-29T21:52:59Z</dcterms:modified>
</cp:coreProperties>
</file>